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cina25_9523\NAACCR Completeness Spreadsheet\"/>
    </mc:Choice>
  </mc:AlternateContent>
  <xr:revisionPtr revIDLastSave="0" documentId="13_ncr:1_{798A7037-8B88-428F-9F31-E64EF424FC4C}" xr6:coauthVersionLast="47" xr6:coauthVersionMax="47" xr10:uidLastSave="{00000000-0000-0000-0000-000000000000}"/>
  <bookViews>
    <workbookView xWindow="-120" yWindow="-120" windowWidth="29040" windowHeight="15720" tabRatio="874" xr2:uid="{00000000-000D-0000-FFFF-FFFF00000000}"/>
  </bookViews>
  <sheets>
    <sheet name="Completeness Report" sheetId="1" r:id="rId1"/>
    <sheet name="RegistryInfo" sheetId="2" r:id="rId2"/>
    <sheet name="Blacks" sheetId="4" r:id="rId3"/>
    <sheet name="Whites" sheetId="3" r:id="rId4"/>
    <sheet name="Instructions" sheetId="5" r:id="rId5"/>
    <sheet name="Documentation" sheetId="6" r:id="rId6"/>
    <sheet name="Pops by Race and Sex" sheetId="9" state="hidden" r:id="rId7"/>
    <sheet name="SEER US MORT Rates" sheetId="10" state="hidden" r:id="rId8"/>
    <sheet name="Adjustment Info" sheetId="7" r:id="rId9"/>
  </sheets>
  <definedNames>
    <definedName name="_xlnm._FilterDatabase" localSheetId="1" hidden="1">RegistryInfo!$A$4:$B$7</definedName>
    <definedName name="AdjHigh">'Adjustment Info'!$A$6</definedName>
    <definedName name="AdjLow">'Adjustment Info'!$A$7</definedName>
    <definedName name="AllRacesFemalePop">RegistryInfo!$A$10</definedName>
    <definedName name="AllRacesMalePop">RegistryInfo!$A$9</definedName>
    <definedName name="AllRacesTotalPop">RegistryInfo!$A$12</definedName>
    <definedName name="BlackComplete">Blacks!$P$52</definedName>
    <definedName name="BlackFemalePop">RegistryInfo!$A$15</definedName>
    <definedName name="BlackMalePop">RegistryInfo!$A$14</definedName>
    <definedName name="BlackPop">RegistryInfo!$A$13</definedName>
    <definedName name="CaseEnd">'Adjustment Info'!$B$13</definedName>
    <definedName name="CaseStart">'Adjustment Info'!$A$13</definedName>
    <definedName name="CaseYear">RegistryInfo!$A$4</definedName>
    <definedName name="CaseYearMod">RegistryInfo!$L$5</definedName>
    <definedName name="IncidenceCases">RegistryInfo!$A$6</definedName>
    <definedName name="mortdata">#REF!</definedName>
    <definedName name="PercentDups">RegistryInfo!$A$7</definedName>
    <definedName name="pops">#REF!</definedName>
    <definedName name="PopSexData">'Pops by Race and Sex'!$1:$1048576</definedName>
    <definedName name="_xlnm.Print_Area" localSheetId="0">'Completeness Report'!$A$1:$F$32</definedName>
    <definedName name="_xlnm.Print_Area" localSheetId="6">'Pops by Race and Sex'!$A$1:$FS$78</definedName>
    <definedName name="_xlnm.Print_Area" localSheetId="7">'SEER US MORT Rates'!$B$1:$CM$110</definedName>
    <definedName name="_xlnm.Print_Titles" localSheetId="6">'Pops by Race and Sex'!$5:$7</definedName>
    <definedName name="RaceSexRegistry">'Pops by Race and Sex'!$A$8:$A$78</definedName>
    <definedName name="RateData">'SEER US MORT Rates'!$A:$CM</definedName>
    <definedName name="RefSiteBF">'SEER US MORT Rates'!$D$88:$D$106</definedName>
    <definedName name="RefSiteBM">'SEER US MORT Rates'!$D$62:$D$78</definedName>
    <definedName name="RefSiteWF">'SEER US MORT Rates'!$D$34:$D$52</definedName>
    <definedName name="RefSiteWM">'SEER US MORT Rates'!$D$9:$D$25</definedName>
    <definedName name="registries">RegistryInfo!$H:$I</definedName>
    <definedName name="Registry">RegistryInfo!$A$5</definedName>
    <definedName name="Registry_Type">RegistryInfo!$D$5</definedName>
    <definedName name="RegMCurrentEnd">'Adjustment Info'!$B$14</definedName>
    <definedName name="RegMCurrentStart">'Adjustment Info'!$A$14</definedName>
    <definedName name="RegMRefEnd">'Adjustment Info'!$B$15</definedName>
    <definedName name="RegMRefStart">'Adjustment Info'!$A$15</definedName>
    <definedName name="seerData">#REF!</definedName>
    <definedName name="SEEREnd">'Adjustment Info'!$B$16</definedName>
    <definedName name="SEERStart">'Adjustment Info'!$A$16</definedName>
    <definedName name="summary_pops">RegistryInfo!$K$1:$P$2</definedName>
    <definedName name="USMortEnd">'Adjustment Info'!$B$17</definedName>
    <definedName name="USMortStart">'Adjustment Info'!$A$17</definedName>
    <definedName name="WhiteComplete">Whites!$P$52</definedName>
    <definedName name="WhiteFemalePop">RegistryInfo!$A$11</definedName>
    <definedName name="WhiteMalePop">RegistryInfo!$A$10</definedName>
    <definedName name="WhitePop">RegistryInfo!$A$9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2" l="1"/>
  <c r="A14" i="7" s="1"/>
  <c r="A17" i="7" l="1"/>
  <c r="A16" i="7"/>
  <c r="A15" i="7"/>
  <c r="B17" i="7"/>
  <c r="B16" i="7"/>
  <c r="B15" i="7"/>
  <c r="B14" i="7"/>
  <c r="A17" i="1"/>
  <c r="H29" i="3" l="1"/>
  <c r="G29" i="4"/>
  <c r="G29" i="3"/>
  <c r="H29" i="4"/>
  <c r="H6" i="4"/>
  <c r="H6" i="3"/>
  <c r="G6" i="3"/>
  <c r="G6" i="4"/>
  <c r="G8" i="4"/>
  <c r="G11" i="3"/>
  <c r="G13" i="3"/>
  <c r="G22" i="3"/>
  <c r="G33" i="3"/>
  <c r="G39" i="3"/>
  <c r="G8" i="3"/>
  <c r="G10" i="3"/>
  <c r="G12" i="3"/>
  <c r="G14" i="3"/>
  <c r="G17" i="3"/>
  <c r="G19" i="3"/>
  <c r="G23" i="3"/>
  <c r="G32" i="3"/>
  <c r="G34" i="3"/>
  <c r="G36" i="3"/>
  <c r="G38" i="3"/>
  <c r="G41" i="3"/>
  <c r="G43" i="3"/>
  <c r="G45" i="3"/>
  <c r="G47" i="3"/>
  <c r="G49" i="3"/>
  <c r="G11" i="4"/>
  <c r="G13" i="4"/>
  <c r="G15" i="4"/>
  <c r="G16" i="4"/>
  <c r="G18" i="4"/>
  <c r="G42" i="3"/>
  <c r="G44" i="3"/>
  <c r="G46" i="3"/>
  <c r="G48" i="3"/>
  <c r="G10" i="4"/>
  <c r="G12" i="4"/>
  <c r="G14" i="4"/>
  <c r="G17" i="4"/>
  <c r="G19" i="4"/>
  <c r="G21" i="4"/>
  <c r="G23" i="4"/>
  <c r="G47" i="4"/>
  <c r="G45" i="4"/>
  <c r="G39" i="4"/>
  <c r="G37" i="4"/>
  <c r="G31" i="4"/>
  <c r="G22" i="4"/>
  <c r="G20" i="4"/>
  <c r="G48" i="4"/>
  <c r="G46" i="4"/>
  <c r="G42" i="4"/>
  <c r="G40" i="4"/>
  <c r="G38" i="4"/>
  <c r="G36" i="4"/>
  <c r="G34" i="4"/>
  <c r="G32" i="4"/>
  <c r="H15" i="3"/>
  <c r="H9" i="3"/>
  <c r="H10" i="3"/>
  <c r="H11" i="3"/>
  <c r="H41" i="3"/>
  <c r="H37" i="3"/>
  <c r="H47" i="3"/>
  <c r="H11" i="4"/>
  <c r="H49" i="4"/>
  <c r="H48" i="4"/>
  <c r="H41" i="4"/>
  <c r="H37" i="4"/>
  <c r="H33" i="4"/>
  <c r="H22" i="4"/>
  <c r="H18" i="4"/>
  <c r="B13" i="7"/>
  <c r="A2" i="7"/>
  <c r="A2" i="2" s="1"/>
  <c r="A13" i="7"/>
  <c r="N6" i="3"/>
  <c r="L29" i="4"/>
  <c r="A1" i="6"/>
  <c r="A1" i="5"/>
  <c r="C1" i="3"/>
  <c r="D4" i="3"/>
  <c r="D6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D24" i="3"/>
  <c r="D27" i="3"/>
  <c r="D29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D50" i="3"/>
  <c r="D53" i="3" s="1"/>
  <c r="C1" i="4"/>
  <c r="D4" i="4"/>
  <c r="D6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D24" i="4"/>
  <c r="D27" i="4"/>
  <c r="D29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D50" i="4"/>
  <c r="D53" i="4" s="1"/>
  <c r="A1" i="2"/>
  <c r="L1" i="2"/>
  <c r="M1" i="2"/>
  <c r="N1" i="2"/>
  <c r="L2" i="2"/>
  <c r="M2" i="2"/>
  <c r="N2" i="2"/>
  <c r="D5" i="2"/>
  <c r="C2" i="3" s="1"/>
  <c r="B6" i="2"/>
  <c r="B12" i="2"/>
  <c r="B13" i="2"/>
  <c r="B14" i="2"/>
  <c r="B15" i="2"/>
  <c r="A1" i="1"/>
  <c r="A16" i="1"/>
  <c r="A19" i="1" s="1"/>
  <c r="B16" i="1"/>
  <c r="B19" i="1"/>
  <c r="B20" i="1"/>
  <c r="B22" i="1"/>
  <c r="B23" i="1"/>
  <c r="G31" i="3" l="1"/>
  <c r="G15" i="3"/>
  <c r="G40" i="3"/>
  <c r="G9" i="4"/>
  <c r="G21" i="3"/>
  <c r="H44" i="4"/>
  <c r="H15" i="4"/>
  <c r="H45" i="3"/>
  <c r="H12" i="3"/>
  <c r="G44" i="4"/>
  <c r="H32" i="3"/>
  <c r="G33" i="4"/>
  <c r="G35" i="4"/>
  <c r="G41" i="4"/>
  <c r="G43" i="4"/>
  <c r="G49" i="4"/>
  <c r="G37" i="3"/>
  <c r="G35" i="3"/>
  <c r="G20" i="3"/>
  <c r="G18" i="3"/>
  <c r="G16" i="3"/>
  <c r="G9" i="3"/>
  <c r="A2" i="1"/>
  <c r="H20" i="4"/>
  <c r="H23" i="4"/>
  <c r="H35" i="4"/>
  <c r="H38" i="4"/>
  <c r="H39" i="4"/>
  <c r="H42" i="4"/>
  <c r="H16" i="4"/>
  <c r="H47" i="4"/>
  <c r="H36" i="4"/>
  <c r="H45" i="4"/>
  <c r="H13" i="4"/>
  <c r="H12" i="4"/>
  <c r="H9" i="4"/>
  <c r="H43" i="3"/>
  <c r="H40" i="3"/>
  <c r="H38" i="3"/>
  <c r="H35" i="3"/>
  <c r="H34" i="3"/>
  <c r="H23" i="3"/>
  <c r="H20" i="3"/>
  <c r="H14" i="4"/>
  <c r="H10" i="4"/>
  <c r="H44" i="3"/>
  <c r="H42" i="3"/>
  <c r="H39" i="3"/>
  <c r="H36" i="3"/>
  <c r="H18" i="3"/>
  <c r="H17" i="3"/>
  <c r="H8" i="3"/>
  <c r="H19" i="4"/>
  <c r="H31" i="4"/>
  <c r="H34" i="4"/>
  <c r="H43" i="4"/>
  <c r="H46" i="4"/>
  <c r="H17" i="4"/>
  <c r="H21" i="4"/>
  <c r="H32" i="4"/>
  <c r="H40" i="4"/>
  <c r="H8" i="4"/>
  <c r="H49" i="3"/>
  <c r="H46" i="3"/>
  <c r="H31" i="3"/>
  <c r="H48" i="3"/>
  <c r="H16" i="3"/>
  <c r="H33" i="3"/>
  <c r="H22" i="3"/>
  <c r="H21" i="3"/>
  <c r="H19" i="3"/>
  <c r="H14" i="3"/>
  <c r="H13" i="3"/>
  <c r="A14" i="2"/>
  <c r="B10" i="2"/>
  <c r="L6" i="4"/>
  <c r="L29" i="3"/>
  <c r="N29" i="4"/>
  <c r="L6" i="3"/>
  <c r="E29" i="4"/>
  <c r="N6" i="4"/>
  <c r="E6" i="4"/>
  <c r="E6" i="3"/>
  <c r="A30" i="1"/>
  <c r="C7" i="1" s="1"/>
  <c r="C28" i="3"/>
  <c r="C5" i="3"/>
  <c r="C52" i="3"/>
  <c r="C24" i="3"/>
  <c r="C50" i="3"/>
  <c r="N29" i="3"/>
  <c r="E29" i="3"/>
  <c r="B11" i="2"/>
  <c r="B9" i="2"/>
  <c r="A15" i="2"/>
  <c r="A11" i="2"/>
  <c r="A10" i="2"/>
  <c r="I47" i="4" l="1"/>
  <c r="J47" i="4" s="1"/>
  <c r="K47" i="4" s="1"/>
  <c r="I41" i="4"/>
  <c r="J41" i="4" s="1"/>
  <c r="K41" i="4" s="1"/>
  <c r="I18" i="4"/>
  <c r="J18" i="4" s="1"/>
  <c r="K18" i="4" s="1"/>
  <c r="I38" i="4"/>
  <c r="J38" i="4" s="1"/>
  <c r="K38" i="4" s="1"/>
  <c r="I42" i="3"/>
  <c r="J42" i="3" s="1"/>
  <c r="K42" i="3" s="1"/>
  <c r="I19" i="3"/>
  <c r="J19" i="3" s="1"/>
  <c r="K19" i="3" s="1"/>
  <c r="I9" i="4"/>
  <c r="J9" i="4" s="1"/>
  <c r="K9" i="4" s="1"/>
  <c r="I49" i="3"/>
  <c r="J49" i="3" s="1"/>
  <c r="K49" i="3" s="1"/>
  <c r="I42" i="4"/>
  <c r="J42" i="4" s="1"/>
  <c r="K42" i="4" s="1"/>
  <c r="M43" i="4"/>
  <c r="N43" i="4" s="1"/>
  <c r="I47" i="3"/>
  <c r="J47" i="3" s="1"/>
  <c r="K47" i="3" s="1"/>
  <c r="M13" i="3"/>
  <c r="N13" i="3" s="1"/>
  <c r="M9" i="3"/>
  <c r="N9" i="3" s="1"/>
  <c r="M46" i="3"/>
  <c r="N46" i="3" s="1"/>
  <c r="M23" i="3"/>
  <c r="N23" i="3" s="1"/>
  <c r="I8" i="3"/>
  <c r="J8" i="3" s="1"/>
  <c r="K8" i="3" s="1"/>
  <c r="M48" i="4"/>
  <c r="N48" i="4" s="1"/>
  <c r="M10" i="3"/>
  <c r="N10" i="3" s="1"/>
  <c r="M41" i="3"/>
  <c r="N41" i="3" s="1"/>
  <c r="M15" i="3"/>
  <c r="N15" i="3" s="1"/>
  <c r="I44" i="4"/>
  <c r="J44" i="4" s="1"/>
  <c r="K44" i="4" s="1"/>
  <c r="M48" i="3"/>
  <c r="N48" i="3" s="1"/>
  <c r="M14" i="3"/>
  <c r="N14" i="3" s="1"/>
  <c r="I12" i="4"/>
  <c r="J12" i="4" s="1"/>
  <c r="K12" i="4" s="1"/>
  <c r="M39" i="4"/>
  <c r="N39" i="4" s="1"/>
  <c r="M35" i="4"/>
  <c r="N35" i="4" s="1"/>
  <c r="M43" i="3"/>
  <c r="N43" i="3" s="1"/>
  <c r="M39" i="3"/>
  <c r="N39" i="3" s="1"/>
  <c r="M46" i="4"/>
  <c r="N46" i="4" s="1"/>
  <c r="M23" i="4"/>
  <c r="N23" i="4" s="1"/>
  <c r="I8" i="4"/>
  <c r="J8" i="4" s="1"/>
  <c r="M34" i="3"/>
  <c r="N34" i="3" s="1"/>
  <c r="I12" i="3"/>
  <c r="J12" i="3" s="1"/>
  <c r="K12" i="3" s="1"/>
  <c r="I31" i="4"/>
  <c r="J31" i="4" s="1"/>
  <c r="M16" i="4"/>
  <c r="N16" i="4" s="1"/>
  <c r="M13" i="4"/>
  <c r="N13" i="4" s="1"/>
  <c r="M35" i="3"/>
  <c r="N35" i="3" s="1"/>
  <c r="M31" i="3"/>
  <c r="N31" i="3" s="1"/>
  <c r="I20" i="3"/>
  <c r="J20" i="3" s="1"/>
  <c r="K20" i="3" s="1"/>
  <c r="M16" i="3"/>
  <c r="N16" i="3" s="1"/>
  <c r="M40" i="4"/>
  <c r="N40" i="4" s="1"/>
  <c r="M36" i="4"/>
  <c r="N36" i="4" s="1"/>
  <c r="I32" i="4"/>
  <c r="J32" i="4" s="1"/>
  <c r="K32" i="4" s="1"/>
  <c r="M21" i="4"/>
  <c r="N21" i="4" s="1"/>
  <c r="M17" i="4"/>
  <c r="N17" i="4" s="1"/>
  <c r="M44" i="3"/>
  <c r="N44" i="3" s="1"/>
  <c r="I40" i="3"/>
  <c r="J40" i="3" s="1"/>
  <c r="K40" i="3" s="1"/>
  <c r="I36" i="3"/>
  <c r="J36" i="3" s="1"/>
  <c r="K36" i="3" s="1"/>
  <c r="I32" i="3"/>
  <c r="J32" i="3" s="1"/>
  <c r="K32" i="3" s="1"/>
  <c r="M21" i="3"/>
  <c r="N21" i="3" s="1"/>
  <c r="M17" i="3"/>
  <c r="N17" i="3" s="1"/>
  <c r="A13" i="2"/>
  <c r="D52" i="4" s="1"/>
  <c r="M47" i="4"/>
  <c r="N47" i="4" s="1"/>
  <c r="M45" i="4"/>
  <c r="N45" i="4" s="1"/>
  <c r="I45" i="4"/>
  <c r="J45" i="4" s="1"/>
  <c r="K45" i="4" s="1"/>
  <c r="M41" i="4"/>
  <c r="N41" i="4" s="1"/>
  <c r="M38" i="4"/>
  <c r="N38" i="4" s="1"/>
  <c r="M22" i="4"/>
  <c r="N22" i="4" s="1"/>
  <c r="I22" i="4"/>
  <c r="J22" i="4" s="1"/>
  <c r="K22" i="4" s="1"/>
  <c r="M19" i="4"/>
  <c r="N19" i="4" s="1"/>
  <c r="I19" i="4"/>
  <c r="J19" i="4" s="1"/>
  <c r="K19" i="4" s="1"/>
  <c r="M18" i="4"/>
  <c r="N18" i="4" s="1"/>
  <c r="M9" i="4"/>
  <c r="N9" i="4" s="1"/>
  <c r="M45" i="3"/>
  <c r="N45" i="3" s="1"/>
  <c r="I45" i="3"/>
  <c r="J45" i="3" s="1"/>
  <c r="K45" i="3" s="1"/>
  <c r="M42" i="3"/>
  <c r="N42" i="3" s="1"/>
  <c r="M33" i="3"/>
  <c r="N33" i="3" s="1"/>
  <c r="I33" i="3"/>
  <c r="J33" i="3" s="1"/>
  <c r="K33" i="3" s="1"/>
  <c r="I22" i="3"/>
  <c r="J22" i="3" s="1"/>
  <c r="K22" i="3" s="1"/>
  <c r="M22" i="3"/>
  <c r="N22" i="3" s="1"/>
  <c r="M19" i="3"/>
  <c r="N19" i="3" s="1"/>
  <c r="I11" i="3"/>
  <c r="J11" i="3" s="1"/>
  <c r="K11" i="3" s="1"/>
  <c r="M11" i="3"/>
  <c r="N11" i="3" s="1"/>
  <c r="M49" i="4"/>
  <c r="N49" i="4" s="1"/>
  <c r="I49" i="4"/>
  <c r="J49" i="4" s="1"/>
  <c r="K49" i="4" s="1"/>
  <c r="A9" i="2"/>
  <c r="A12" i="2" s="1"/>
  <c r="I38" i="3" l="1"/>
  <c r="J38" i="3" s="1"/>
  <c r="K38" i="3" s="1"/>
  <c r="I18" i="3"/>
  <c r="J18" i="3" s="1"/>
  <c r="K18" i="3" s="1"/>
  <c r="I34" i="4"/>
  <c r="J34" i="4" s="1"/>
  <c r="K34" i="4" s="1"/>
  <c r="M40" i="3"/>
  <c r="N40" i="3" s="1"/>
  <c r="O40" i="3" s="1"/>
  <c r="P40" i="3" s="1"/>
  <c r="I46" i="3"/>
  <c r="J46" i="3" s="1"/>
  <c r="K46" i="3" s="1"/>
  <c r="I37" i="3"/>
  <c r="J37" i="3" s="1"/>
  <c r="K37" i="3" s="1"/>
  <c r="I23" i="3"/>
  <c r="J23" i="3" s="1"/>
  <c r="K23" i="3" s="1"/>
  <c r="I43" i="4"/>
  <c r="J43" i="4" s="1"/>
  <c r="K43" i="4" s="1"/>
  <c r="I14" i="3"/>
  <c r="J14" i="3" s="1"/>
  <c r="K14" i="3" s="1"/>
  <c r="I20" i="4"/>
  <c r="J20" i="4" s="1"/>
  <c r="K20" i="4" s="1"/>
  <c r="M18" i="3"/>
  <c r="N18" i="3" s="1"/>
  <c r="I9" i="3"/>
  <c r="J9" i="3" s="1"/>
  <c r="K9" i="3" s="1"/>
  <c r="I17" i="3"/>
  <c r="J17" i="3" s="1"/>
  <c r="K17" i="3" s="1"/>
  <c r="M20" i="3"/>
  <c r="N20" i="3" s="1"/>
  <c r="O20" i="3" s="1"/>
  <c r="P20" i="3" s="1"/>
  <c r="I35" i="4"/>
  <c r="J35" i="4" s="1"/>
  <c r="K35" i="4" s="1"/>
  <c r="M42" i="4"/>
  <c r="N42" i="4" s="1"/>
  <c r="O42" i="4" s="1"/>
  <c r="P42" i="4" s="1"/>
  <c r="I14" i="4"/>
  <c r="J14" i="4" s="1"/>
  <c r="K14" i="4" s="1"/>
  <c r="I11" i="4"/>
  <c r="J11" i="4" s="1"/>
  <c r="K11" i="4" s="1"/>
  <c r="M47" i="3"/>
  <c r="N47" i="3" s="1"/>
  <c r="O47" i="3" s="1"/>
  <c r="P47" i="3" s="1"/>
  <c r="I15" i="4"/>
  <c r="J15" i="4" s="1"/>
  <c r="K15" i="4" s="1"/>
  <c r="I37" i="4"/>
  <c r="J37" i="4" s="1"/>
  <c r="K37" i="4" s="1"/>
  <c r="I10" i="4"/>
  <c r="J10" i="4" s="1"/>
  <c r="K10" i="4" s="1"/>
  <c r="I13" i="4"/>
  <c r="J13" i="4" s="1"/>
  <c r="K13" i="4" s="1"/>
  <c r="M12" i="3"/>
  <c r="N12" i="3" s="1"/>
  <c r="O12" i="3" s="1"/>
  <c r="P12" i="3" s="1"/>
  <c r="I46" i="4"/>
  <c r="J46" i="4" s="1"/>
  <c r="K46" i="4" s="1"/>
  <c r="I21" i="4"/>
  <c r="J21" i="4" s="1"/>
  <c r="K21" i="4" s="1"/>
  <c r="I33" i="4"/>
  <c r="J33" i="4" s="1"/>
  <c r="K33" i="4" s="1"/>
  <c r="M34" i="4"/>
  <c r="N34" i="4" s="1"/>
  <c r="M8" i="3"/>
  <c r="N8" i="3" s="1"/>
  <c r="O8" i="3" s="1"/>
  <c r="M49" i="3"/>
  <c r="N49" i="3" s="1"/>
  <c r="O49" i="3" s="1"/>
  <c r="P49" i="3" s="1"/>
  <c r="M12" i="4"/>
  <c r="N12" i="4" s="1"/>
  <c r="O12" i="4" s="1"/>
  <c r="P12" i="4" s="1"/>
  <c r="M15" i="4"/>
  <c r="N15" i="4" s="1"/>
  <c r="I13" i="3"/>
  <c r="J13" i="3" s="1"/>
  <c r="K13" i="3" s="1"/>
  <c r="I16" i="4"/>
  <c r="J16" i="4" s="1"/>
  <c r="K16" i="4" s="1"/>
  <c r="I16" i="3"/>
  <c r="J16" i="3" s="1"/>
  <c r="K16" i="3" s="1"/>
  <c r="I10" i="3"/>
  <c r="J10" i="3" s="1"/>
  <c r="K10" i="3" s="1"/>
  <c r="I34" i="3"/>
  <c r="J34" i="3" s="1"/>
  <c r="K34" i="3" s="1"/>
  <c r="I39" i="4"/>
  <c r="J39" i="4" s="1"/>
  <c r="K39" i="4" s="1"/>
  <c r="M10" i="4"/>
  <c r="N10" i="4" s="1"/>
  <c r="M20" i="4"/>
  <c r="N20" i="4" s="1"/>
  <c r="M33" i="4"/>
  <c r="N33" i="4" s="1"/>
  <c r="M37" i="3"/>
  <c r="N37" i="3" s="1"/>
  <c r="I48" i="4"/>
  <c r="J48" i="4" s="1"/>
  <c r="K48" i="4" s="1"/>
  <c r="M8" i="4"/>
  <c r="N8" i="4" s="1"/>
  <c r="O8" i="4" s="1"/>
  <c r="I21" i="3"/>
  <c r="J21" i="3" s="1"/>
  <c r="K21" i="3" s="1"/>
  <c r="I48" i="3"/>
  <c r="J48" i="3" s="1"/>
  <c r="K48" i="3" s="1"/>
  <c r="I41" i="3"/>
  <c r="J41" i="3" s="1"/>
  <c r="K41" i="3" s="1"/>
  <c r="M38" i="3"/>
  <c r="N38" i="3" s="1"/>
  <c r="I15" i="3"/>
  <c r="J15" i="3" s="1"/>
  <c r="K15" i="3" s="1"/>
  <c r="M32" i="3"/>
  <c r="N32" i="3" s="1"/>
  <c r="O32" i="3" s="1"/>
  <c r="P32" i="3" s="1"/>
  <c r="I43" i="3"/>
  <c r="J43" i="3" s="1"/>
  <c r="K43" i="3" s="1"/>
  <c r="M11" i="4"/>
  <c r="N11" i="4" s="1"/>
  <c r="M37" i="4"/>
  <c r="N37" i="4" s="1"/>
  <c r="M44" i="4"/>
  <c r="N44" i="4" s="1"/>
  <c r="O44" i="4" s="1"/>
  <c r="P44" i="4" s="1"/>
  <c r="I23" i="4"/>
  <c r="J23" i="4" s="1"/>
  <c r="K23" i="4" s="1"/>
  <c r="I35" i="3"/>
  <c r="J35" i="3" s="1"/>
  <c r="K35" i="3" s="1"/>
  <c r="I39" i="3"/>
  <c r="J39" i="3" s="1"/>
  <c r="K39" i="3" s="1"/>
  <c r="I44" i="3"/>
  <c r="J44" i="3" s="1"/>
  <c r="K44" i="3" s="1"/>
  <c r="I17" i="4"/>
  <c r="J17" i="4" s="1"/>
  <c r="K17" i="4" s="1"/>
  <c r="I40" i="4"/>
  <c r="J40" i="4" s="1"/>
  <c r="K40" i="4" s="1"/>
  <c r="M32" i="4"/>
  <c r="N32" i="4" s="1"/>
  <c r="O32" i="4" s="1"/>
  <c r="P32" i="4" s="1"/>
  <c r="I31" i="3"/>
  <c r="J31" i="3" s="1"/>
  <c r="M14" i="4"/>
  <c r="N14" i="4" s="1"/>
  <c r="I36" i="4"/>
  <c r="J36" i="4" s="1"/>
  <c r="K36" i="4" s="1"/>
  <c r="M36" i="3"/>
  <c r="N36" i="3" s="1"/>
  <c r="O36" i="3" s="1"/>
  <c r="P36" i="3" s="1"/>
  <c r="M31" i="4"/>
  <c r="N31" i="4" s="1"/>
  <c r="O31" i="4" s="1"/>
  <c r="O11" i="3"/>
  <c r="P11" i="3" s="1"/>
  <c r="O19" i="3"/>
  <c r="P19" i="3" s="1"/>
  <c r="O22" i="3"/>
  <c r="P22" i="3" s="1"/>
  <c r="K8" i="4"/>
  <c r="K31" i="4"/>
  <c r="O49" i="4"/>
  <c r="P49" i="4" s="1"/>
  <c r="O33" i="3"/>
  <c r="P33" i="3" s="1"/>
  <c r="O42" i="3"/>
  <c r="P42" i="3" s="1"/>
  <c r="O45" i="3"/>
  <c r="P45" i="3" s="1"/>
  <c r="O9" i="4"/>
  <c r="P9" i="4" s="1"/>
  <c r="O18" i="4"/>
  <c r="P18" i="4" s="1"/>
  <c r="O19" i="4"/>
  <c r="P19" i="4" s="1"/>
  <c r="O22" i="4"/>
  <c r="P22" i="4" s="1"/>
  <c r="O38" i="4"/>
  <c r="P38" i="4" s="1"/>
  <c r="O41" i="4"/>
  <c r="P41" i="4" s="1"/>
  <c r="O45" i="4"/>
  <c r="P45" i="4" s="1"/>
  <c r="O47" i="4"/>
  <c r="P47" i="4" s="1"/>
  <c r="A17" i="2"/>
  <c r="B10" i="1"/>
  <c r="F10" i="1"/>
  <c r="O37" i="4" l="1"/>
  <c r="P37" i="4" s="1"/>
  <c r="O37" i="3"/>
  <c r="P37" i="3" s="1"/>
  <c r="O15" i="4"/>
  <c r="P15" i="4" s="1"/>
  <c r="O18" i="3"/>
  <c r="P18" i="3" s="1"/>
  <c r="O38" i="3"/>
  <c r="P38" i="3" s="1"/>
  <c r="O34" i="4"/>
  <c r="P34" i="4" s="1"/>
  <c r="O23" i="3"/>
  <c r="P23" i="3" s="1"/>
  <c r="O16" i="3"/>
  <c r="P16" i="3" s="1"/>
  <c r="O39" i="4"/>
  <c r="P39" i="4" s="1"/>
  <c r="O10" i="3"/>
  <c r="P10" i="3" s="1"/>
  <c r="O46" i="3"/>
  <c r="P46" i="3" s="1"/>
  <c r="O21" i="4"/>
  <c r="P21" i="4" s="1"/>
  <c r="O16" i="4"/>
  <c r="P16" i="4" s="1"/>
  <c r="O11" i="4"/>
  <c r="P11" i="4" s="1"/>
  <c r="O20" i="4"/>
  <c r="P20" i="4" s="1"/>
  <c r="O43" i="4"/>
  <c r="P43" i="4" s="1"/>
  <c r="O9" i="3"/>
  <c r="P9" i="3" s="1"/>
  <c r="O14" i="4"/>
  <c r="P14" i="4" s="1"/>
  <c r="O10" i="4"/>
  <c r="P10" i="4" s="1"/>
  <c r="O14" i="3"/>
  <c r="P14" i="3" s="1"/>
  <c r="O46" i="4"/>
  <c r="P46" i="4" s="1"/>
  <c r="O17" i="3"/>
  <c r="P17" i="3" s="1"/>
  <c r="O35" i="4"/>
  <c r="P35" i="4" s="1"/>
  <c r="O13" i="4"/>
  <c r="P13" i="4" s="1"/>
  <c r="O33" i="4"/>
  <c r="P33" i="4" s="1"/>
  <c r="J50" i="4"/>
  <c r="J53" i="4" s="1"/>
  <c r="O13" i="3"/>
  <c r="P13" i="3" s="1"/>
  <c r="O34" i="3"/>
  <c r="P34" i="3" s="1"/>
  <c r="O48" i="4"/>
  <c r="P48" i="4" s="1"/>
  <c r="O17" i="4"/>
  <c r="P17" i="4" s="1"/>
  <c r="O40" i="4"/>
  <c r="P40" i="4" s="1"/>
  <c r="O15" i="3"/>
  <c r="P15" i="3" s="1"/>
  <c r="O48" i="3"/>
  <c r="P48" i="3" s="1"/>
  <c r="O44" i="3"/>
  <c r="P44" i="3" s="1"/>
  <c r="J24" i="3"/>
  <c r="K24" i="3" s="1"/>
  <c r="O21" i="3"/>
  <c r="P21" i="3" s="1"/>
  <c r="O23" i="4"/>
  <c r="P23" i="4" s="1"/>
  <c r="O43" i="3"/>
  <c r="P43" i="3" s="1"/>
  <c r="O36" i="4"/>
  <c r="P36" i="4" s="1"/>
  <c r="O41" i="3"/>
  <c r="P41" i="3" s="1"/>
  <c r="O39" i="3"/>
  <c r="P39" i="3" s="1"/>
  <c r="J50" i="3"/>
  <c r="K50" i="3" s="1"/>
  <c r="O35" i="3"/>
  <c r="P35" i="3" s="1"/>
  <c r="J24" i="4"/>
  <c r="K24" i="4" s="1"/>
  <c r="O31" i="3"/>
  <c r="K31" i="3"/>
  <c r="D52" i="3"/>
  <c r="D10" i="1"/>
  <c r="P31" i="4"/>
  <c r="P8" i="4"/>
  <c r="P8" i="3"/>
  <c r="K50" i="4" l="1"/>
  <c r="O24" i="4"/>
  <c r="P24" i="4" s="1"/>
  <c r="J53" i="3"/>
  <c r="O50" i="4"/>
  <c r="O50" i="3"/>
  <c r="O53" i="3" s="1"/>
  <c r="O24" i="3"/>
  <c r="P24" i="3" s="1"/>
  <c r="J52" i="3"/>
  <c r="K52" i="3" s="1"/>
  <c r="J52" i="4"/>
  <c r="K52" i="4" s="1"/>
  <c r="P31" i="3"/>
  <c r="O52" i="4" l="1"/>
  <c r="P50" i="4"/>
  <c r="P52" i="4" s="1"/>
  <c r="O53" i="4"/>
  <c r="O52" i="3"/>
  <c r="P50" i="3"/>
  <c r="P52" i="3" s="1"/>
  <c r="A10" i="1" s="1"/>
  <c r="C10" i="1" l="1"/>
  <c r="E10" i="1" s="1"/>
  <c r="A18" i="1" s="1"/>
  <c r="A20" i="1" s="1"/>
  <c r="A22" i="1" s="1"/>
</calcChain>
</file>

<file path=xl/sharedStrings.xml><?xml version="1.0" encoding="utf-8"?>
<sst xmlns="http://schemas.openxmlformats.org/spreadsheetml/2006/main" count="2447" uniqueCount="418">
  <si>
    <t>Interim Completeness Estimates</t>
  </si>
  <si>
    <t>Adjusted for Reference Mortality</t>
  </si>
  <si>
    <t>Blacks</t>
  </si>
  <si>
    <t>Race Proportional</t>
  </si>
  <si>
    <t>Percent</t>
  </si>
  <si>
    <t>Complete</t>
  </si>
  <si>
    <t>Population</t>
  </si>
  <si>
    <t>Final Completeness Estimates</t>
  </si>
  <si>
    <t>Adjusted for Reference Mortality and Duplicate Records</t>
  </si>
  <si>
    <t>Percent Duplicate Records</t>
  </si>
  <si>
    <t>Race Proportional Completeness, Adjusted for Reference Mortality</t>
  </si>
  <si>
    <t>Alabama</t>
  </si>
  <si>
    <t>Alaska</t>
  </si>
  <si>
    <t>Arizona</t>
  </si>
  <si>
    <t>Calendar Year for Case Completeness Ascertainment</t>
  </si>
  <si>
    <t>Arkansas</t>
  </si>
  <si>
    <t>Connecticut</t>
  </si>
  <si>
    <t>Registry Area</t>
  </si>
  <si>
    <t>California</t>
  </si>
  <si>
    <t xml:space="preserve">   CA - Greater Bay</t>
  </si>
  <si>
    <t>Percent Duplicate Records, per NAACCR Protocol</t>
  </si>
  <si>
    <t xml:space="preserve">   CA - Los Angeles</t>
  </si>
  <si>
    <t>Colorado</t>
  </si>
  <si>
    <t>Delaware</t>
  </si>
  <si>
    <t>Washington, DC</t>
  </si>
  <si>
    <t>Florida</t>
  </si>
  <si>
    <t>Georgia</t>
  </si>
  <si>
    <t xml:space="preserve">   GA - Metropolitan Atlanta</t>
  </si>
  <si>
    <t>Hawaii</t>
  </si>
  <si>
    <t>Idaho</t>
  </si>
  <si>
    <t>Total Population, Whites and Blacks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</si>
  <si>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</si>
  <si>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</si>
  <si>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</si>
  <si>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</si>
  <si>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</si>
  <si>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</si>
  <si>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</si>
  <si>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</si>
  <si>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</si>
  <si>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</si>
  <si>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 xml:space="preserve">   MI - Metropolitan Detroit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</si>
  <si>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</si>
  <si>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</si>
  <si>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</si>
  <si>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</si>
  <si>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</si>
  <si>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</si>
  <si>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</si>
  <si>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</si>
  <si>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</si>
  <si>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</si>
  <si>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</si>
  <si>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</si>
  <si>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</si>
  <si>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</si>
  <si>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</si>
  <si>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</si>
  <si>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</si>
  <si>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</si>
  <si>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</si>
  <si>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</si>
  <si>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</si>
  <si>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</si>
  <si>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</si>
  <si>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</si>
  <si>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</si>
  <si>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 xml:space="preserve">   WA - Seattle/Puget Sound</t>
  </si>
  <si>
    <t>West Virginia</t>
  </si>
  <si>
    <t>Wisconsin</t>
  </si>
  <si>
    <t>Wyoming</t>
  </si>
  <si>
    <t>Alberta</t>
  </si>
  <si>
    <t>British Columbia</t>
  </si>
  <si>
    <t>Manitoba</t>
  </si>
  <si>
    <t>New Brunswick</t>
  </si>
  <si>
    <t>Newfoundland</t>
  </si>
  <si>
    <t>Nova Scotia</t>
  </si>
  <si>
    <t>Ontario</t>
  </si>
  <si>
    <t>Prince Edward Island</t>
  </si>
  <si>
    <t>Quebec</t>
  </si>
  <si>
    <t>Saskatchewan</t>
  </si>
  <si>
    <t>Yukon</t>
  </si>
  <si>
    <t>SEER (11 Regs) and US Mortality</t>
  </si>
  <si>
    <t>Mortality Adjustment Terms</t>
  </si>
  <si>
    <t>Adjusted for Mortality</t>
  </si>
  <si>
    <t>White Males</t>
  </si>
  <si>
    <t>Age-Adjusted Rates (2000 US)</t>
  </si>
  <si>
    <t>Expected</t>
  </si>
  <si>
    <t>Registry</t>
  </si>
  <si>
    <t>Adj Reg</t>
  </si>
  <si>
    <t>Interim</t>
  </si>
  <si>
    <t>Inc/Mort</t>
  </si>
  <si>
    <t>Incidence</t>
  </si>
  <si>
    <t>Adjust.</t>
  </si>
  <si>
    <t>Cancer Site</t>
  </si>
  <si>
    <t>Mortality</t>
  </si>
  <si>
    <t>Ratio</t>
  </si>
  <si>
    <t>Rate</t>
  </si>
  <si>
    <t>Mort Rate</t>
  </si>
  <si>
    <t>Term</t>
  </si>
  <si>
    <t>Esophagus</t>
  </si>
  <si>
    <t>Stomach</t>
  </si>
  <si>
    <t>Colon and Rectum</t>
  </si>
  <si>
    <t>Liver</t>
  </si>
  <si>
    <t>Pancreas</t>
  </si>
  <si>
    <t>Lung and Bronchus</t>
  </si>
  <si>
    <t>Melanomas of the Skin</t>
  </si>
  <si>
    <t>Prostate*</t>
  </si>
  <si>
    <t>Kidney and Renal Pelvis</t>
  </si>
  <si>
    <t>Brain and Other Nervous System</t>
  </si>
  <si>
    <t>Multiple Myeloma</t>
  </si>
  <si>
    <t>Leukemias</t>
  </si>
  <si>
    <t>White Females</t>
  </si>
  <si>
    <t>Breast</t>
  </si>
  <si>
    <t>Cervix</t>
  </si>
  <si>
    <t>Corpus and Uterus, NOS</t>
  </si>
  <si>
    <t>Ovary</t>
  </si>
  <si>
    <t>Overall Total + Breast + Prostate</t>
  </si>
  <si>
    <t>Notes:</t>
  </si>
  <si>
    <t xml:space="preserve">  The cancer rates for Male Prostate (Whites and Blacks) and Melanomas of the Skin (Blacks) are not included in the completeness estimates.</t>
  </si>
  <si>
    <t>Registry Incidence and Mortality Rates, Blacks</t>
  </si>
  <si>
    <t>Black Males</t>
  </si>
  <si>
    <t>Sum of Rates for Black Males</t>
  </si>
  <si>
    <t>Black Females</t>
  </si>
  <si>
    <t xml:space="preserve">Sum of Rates for Black Females </t>
  </si>
  <si>
    <t>Sum of Blacks, Gender Weighted</t>
  </si>
  <si>
    <t>Notes and Instructions for the Completeness of Case Ascertainment Estimate Worksheets</t>
  </si>
  <si>
    <t>1.</t>
  </si>
  <si>
    <t>The spreadsheet has been loaded with the information from the SEER Incidence and US Mortality cancer databases.</t>
  </si>
  <si>
    <t>2.</t>
  </si>
  <si>
    <t>The SEER and US Mortality rates may be suppressed due to publication schedules.</t>
  </si>
  <si>
    <t>3.</t>
  </si>
  <si>
    <t>Cancer rates throughout the spreadsheet are per 100,000 and are age-adjusted to the 2000 U.S. Standard.</t>
  </si>
  <si>
    <t>4.</t>
  </si>
  <si>
    <t>The cancer rates for Male Prostate (Whites and Blacks) and Melanomas of the Skin (Blacks) are not included</t>
  </si>
  <si>
    <t>in the completeness estimate computations.</t>
  </si>
  <si>
    <t>5.</t>
  </si>
  <si>
    <t>The areas requiring information from the Registry are highlighted in yellow.</t>
  </si>
  <si>
    <t>6.</t>
  </si>
  <si>
    <t>The Adjustment Terms have been set to .2 and .2, as per the NAACCR Data Evaluation and Publication Committee.</t>
  </si>
  <si>
    <t>Instructions:</t>
  </si>
  <si>
    <t>To obtain an estimate of the completeness of case ascertainment for your registry, perform the following steps:</t>
  </si>
  <si>
    <t>A:  Preliminary Steps:</t>
  </si>
  <si>
    <t>A1.</t>
  </si>
  <si>
    <t>Calculate the total number (count) of reportable cases for your registry for the reporting year.</t>
  </si>
  <si>
    <t>A2.</t>
  </si>
  <si>
    <t>Complete the NAACCR Duplicate Record Protocol on a sample of all reportable cases.</t>
  </si>
  <si>
    <t>B:  Spreadsheet Setup:</t>
  </si>
  <si>
    <r>
      <t xml:space="preserve">Enter the following information on the </t>
    </r>
    <r>
      <rPr>
        <i/>
        <sz val="11"/>
        <rFont val="Times New Roman"/>
        <family val="1"/>
      </rPr>
      <t>RegistryInfo</t>
    </r>
    <r>
      <rPr>
        <sz val="11"/>
        <rFont val="Times New Roman"/>
        <family val="1"/>
      </rPr>
      <t xml:space="preserve"> worksheet:</t>
    </r>
  </si>
  <si>
    <t>B1.</t>
  </si>
  <si>
    <t>Enter the Reporting Year for case ascertainment.</t>
  </si>
  <si>
    <t>B2.</t>
  </si>
  <si>
    <t>Enter the Registry Area from the list provided.</t>
  </si>
  <si>
    <t>B3.</t>
  </si>
  <si>
    <t>Enter the Total Number of reportable cases for your registry for the reporting year (from Step A1).</t>
  </si>
  <si>
    <t>B4.</t>
  </si>
  <si>
    <t>Enter the Percent of Duplicate Records per 1,000 records, as per the NAACCR protocol (from Step A2).</t>
  </si>
  <si>
    <t>C:  Registry-specific Incidence and Mortality Rates:</t>
  </si>
  <si>
    <t>C1.</t>
  </si>
  <si>
    <t>Note:</t>
  </si>
  <si>
    <t>Three sets of rates are required for each of the four race/sex groups:</t>
  </si>
  <si>
    <t>1.  Incidence rates, one year only, for the reporting year</t>
  </si>
  <si>
    <t>2.  Mortality rates, 2 year average (Current Mortality), for the 2 year period ending in the reporting year*</t>
  </si>
  <si>
    <t>3.  Mortality rates, 5 year average (Reference Mortality), for the 5 year period ending in the reporting year</t>
  </si>
  <si>
    <r>
      <t xml:space="preserve">When the Reporting Year and Registry Area are entered in the </t>
    </r>
    <r>
      <rPr>
        <i/>
        <sz val="11"/>
        <rFont val="Times New Roman"/>
        <family val="1"/>
      </rPr>
      <t>RegistryInfo</t>
    </r>
    <r>
      <rPr>
        <sz val="11"/>
        <rFont val="Times New Roman"/>
        <family val="1"/>
      </rPr>
      <t xml:space="preserve"> worksheet, the column headers</t>
    </r>
  </si>
  <si>
    <t>throughout the workbook will display the required year ranges.</t>
  </si>
  <si>
    <t>*  For registries with total populations under 500,000 for one year, use the 3 year average mortality rate</t>
  </si>
  <si>
    <t>for the 3 year period ending in the reporting year.</t>
  </si>
  <si>
    <t>For registries with no information on Race, compute the incidence and mortality rates for All Races Combined,</t>
  </si>
  <si>
    <r>
      <t xml:space="preserve">enter this information in the </t>
    </r>
    <r>
      <rPr>
        <i/>
        <sz val="11"/>
        <rFont val="Times New Roman"/>
        <family val="1"/>
      </rPr>
      <t>Whites</t>
    </r>
    <r>
      <rPr>
        <sz val="11"/>
        <rFont val="Times New Roman"/>
        <family val="1"/>
      </rPr>
      <t xml:space="preserve"> worksheet, and enter zeroes for all values in the </t>
    </r>
    <r>
      <rPr>
        <i/>
        <sz val="11"/>
        <rFont val="Times New Roman"/>
        <family val="1"/>
      </rPr>
      <t>Blacks</t>
    </r>
    <r>
      <rPr>
        <sz val="11"/>
        <rFont val="Times New Roman"/>
        <family val="1"/>
      </rPr>
      <t xml:space="preserve"> worksheet.</t>
    </r>
  </si>
  <si>
    <r>
      <t xml:space="preserve">The </t>
    </r>
    <r>
      <rPr>
        <i/>
        <sz val="11"/>
        <rFont val="Times New Roman"/>
        <family val="1"/>
      </rPr>
      <t>RegistryInfo</t>
    </r>
    <r>
      <rPr>
        <sz val="11"/>
        <rFont val="Times New Roman"/>
        <family val="1"/>
      </rPr>
      <t xml:space="preserve"> and </t>
    </r>
    <r>
      <rPr>
        <i/>
        <sz val="11"/>
        <rFont val="Times New Roman"/>
        <family val="1"/>
      </rPr>
      <t>Completeness Report</t>
    </r>
    <r>
      <rPr>
        <sz val="11"/>
        <rFont val="Times New Roman"/>
        <family val="1"/>
      </rPr>
      <t xml:space="preserve"> worksheets will report the All Races information in the</t>
    </r>
  </si>
  <si>
    <t>White race areas and zeros in the Black race areas.</t>
  </si>
  <si>
    <t>C2.</t>
  </si>
  <si>
    <t>Enter the information from step C1 above on these two worksheets:</t>
  </si>
  <si>
    <t>Whites</t>
  </si>
  <si>
    <t>Enter the Age-adjusted Incidence rates for your registry for White Males and White Females in column B.</t>
  </si>
  <si>
    <t>Enter the Age-adjusted Mortality rates (Current) for your registry for White Males and White Females in column C.</t>
  </si>
  <si>
    <t>Enter the Age-adjusted Mortality rates (Reference) for your registry for White Males and White Females in column J.</t>
  </si>
  <si>
    <t>Enter the Age-adjusted Incidence rates for your registry for Black Males and Black Females in column B.</t>
  </si>
  <si>
    <t>Enter the Age-adjusted Mortality rates (Current) for your registry for Black Males and Black Females in column C.</t>
  </si>
  <si>
    <t>Enter the Age-adjusted Mortality rates (Reference) for your registry for Black Males and Black Females in column J.</t>
  </si>
  <si>
    <t>Results:</t>
  </si>
  <si>
    <r>
      <t xml:space="preserve">The completeness of case ascertainment estimates are displayed on the </t>
    </r>
    <r>
      <rPr>
        <i/>
        <sz val="11"/>
        <rFont val="Times New Roman"/>
        <family val="1"/>
      </rPr>
      <t>Completeness Report</t>
    </r>
    <r>
      <rPr>
        <sz val="11"/>
        <rFont val="Times New Roman"/>
        <family val="1"/>
      </rPr>
      <t xml:space="preserve"> worksheet.</t>
    </r>
  </si>
  <si>
    <r>
      <t xml:space="preserve">The first set of numbers on the </t>
    </r>
    <r>
      <rPr>
        <i/>
        <sz val="11"/>
        <rFont val="Times New Roman"/>
        <family val="1"/>
      </rPr>
      <t>Completeness Report</t>
    </r>
    <r>
      <rPr>
        <sz val="11"/>
        <rFont val="Times New Roman"/>
        <family val="1"/>
      </rPr>
      <t xml:space="preserve"> worksheet shows the completeness estimates adjusted for the</t>
    </r>
  </si>
  <si>
    <t>reference mortality.  These figures are for:</t>
  </si>
  <si>
    <r>
      <t xml:space="preserve">Whites, as calculated on the </t>
    </r>
    <r>
      <rPr>
        <i/>
        <sz val="11"/>
        <rFont val="Times New Roman"/>
        <family val="1"/>
      </rPr>
      <t>Whites</t>
    </r>
    <r>
      <rPr>
        <sz val="11"/>
        <rFont val="Times New Roman"/>
        <family val="1"/>
      </rPr>
      <t xml:space="preserve"> and </t>
    </r>
    <r>
      <rPr>
        <i/>
        <sz val="11"/>
        <rFont val="Times New Roman"/>
        <family val="1"/>
      </rPr>
      <t>RegistryInfo</t>
    </r>
    <r>
      <rPr>
        <sz val="11"/>
        <rFont val="Times New Roman"/>
        <family val="1"/>
      </rPr>
      <t xml:space="preserve"> worksheets</t>
    </r>
  </si>
  <si>
    <r>
      <t xml:space="preserve">Blacks, as calculated on the </t>
    </r>
    <r>
      <rPr>
        <i/>
        <sz val="11"/>
        <rFont val="Times New Roman"/>
        <family val="1"/>
      </rPr>
      <t>Blacks</t>
    </r>
    <r>
      <rPr>
        <sz val="11"/>
        <rFont val="Times New Roman"/>
        <family val="1"/>
      </rPr>
      <t xml:space="preserve"> and </t>
    </r>
    <r>
      <rPr>
        <i/>
        <sz val="11"/>
        <rFont val="Times New Roman"/>
        <family val="1"/>
      </rPr>
      <t>RegistryInfo</t>
    </r>
    <r>
      <rPr>
        <sz val="11"/>
        <rFont val="Times New Roman"/>
        <family val="1"/>
      </rPr>
      <t xml:space="preserve"> worksheets</t>
    </r>
  </si>
  <si>
    <t>Race proportional completeness estimates</t>
  </si>
  <si>
    <r>
      <t xml:space="preserve">The second set of numbers on the </t>
    </r>
    <r>
      <rPr>
        <i/>
        <sz val="11"/>
        <rFont val="Times New Roman"/>
        <family val="1"/>
      </rPr>
      <t>Completeness Report</t>
    </r>
    <r>
      <rPr>
        <sz val="11"/>
        <rFont val="Times New Roman"/>
        <family val="1"/>
      </rPr>
      <t xml:space="preserve"> worksheet show the final completeness estimates results, adjusted for</t>
    </r>
  </si>
  <si>
    <t xml:space="preserve">reference mortality and duplicate records. </t>
  </si>
  <si>
    <t>For registries with no information on Race, the results for All Races is shown in the area for Whites.</t>
  </si>
  <si>
    <t>Questions:</t>
  </si>
  <si>
    <t>Questions regarding this spreadsheet should be directed to the NAACCR Executive Office.</t>
  </si>
  <si>
    <t>If you want to save results for each year, do the calculations and then save the spreadsheet</t>
  </si>
  <si>
    <t>Documentation for Worksheet Formulas</t>
  </si>
  <si>
    <t>Your State/Province/Area</t>
  </si>
  <si>
    <t>Race/Sex</t>
  </si>
  <si>
    <t>(1)</t>
  </si>
  <si>
    <t>(2)</t>
  </si>
  <si>
    <t>(3)=(1)/(2)</t>
  </si>
  <si>
    <t>(4)</t>
  </si>
  <si>
    <t>(5)</t>
  </si>
  <si>
    <t>(6)=(4)/(5)</t>
  </si>
  <si>
    <t>(7)=(6)*(2)</t>
  </si>
  <si>
    <t>(8)=[(1)/(7)]*100</t>
  </si>
  <si>
    <t>(9)</t>
  </si>
  <si>
    <t>(10)=(5)/(9)</t>
  </si>
  <si>
    <t>(11)</t>
  </si>
  <si>
    <t>(12)=(6)*(11)</t>
  </si>
  <si>
    <t>(13)=[(1)/(12)]*100</t>
  </si>
  <si>
    <t xml:space="preserve">        Current Mortality for Your State/Province/Area</t>
  </si>
  <si>
    <t xml:space="preserve">        Reference Mortality for Your State/Province/Area</t>
  </si>
  <si>
    <t xml:space="preserve">         Incidence Rates for Your State/Province/Area</t>
  </si>
  <si>
    <t>Sum of Race, Gender Weighted</t>
  </si>
  <si>
    <t>(14)</t>
  </si>
  <si>
    <t>Formula for Column (11) is as follows:</t>
  </si>
  <si>
    <t>If (10)&lt;=1</t>
  </si>
  <si>
    <t xml:space="preserve">    then (11)=(1-AdjHigh)*(2) + AdjHigh*(10)*(2)</t>
  </si>
  <si>
    <t xml:space="preserve">    else (11)=(1-AdjLow)*(2) + AdjLow*(10)*(2)</t>
  </si>
  <si>
    <r>
      <t xml:space="preserve">   where AdjHigh and AdjLow are the reference mortality adjustment terms given on the </t>
    </r>
    <r>
      <rPr>
        <i/>
        <sz val="10"/>
        <rFont val="Arial"/>
        <family val="2"/>
      </rPr>
      <t>Adjustment Info</t>
    </r>
    <r>
      <rPr>
        <sz val="10"/>
        <rFont val="Arial"/>
        <family val="2"/>
      </rPr>
      <t xml:space="preserve"> sheet.</t>
    </r>
  </si>
  <si>
    <t>Formula for Cell (14) is as follows:</t>
  </si>
  <si>
    <t xml:space="preserve">    (14) = ((SumOfRaceMaleCompleteness*RaceMalePop + SumOfRaceFemaleCompleteness*RaceFemalePop)/RacePop)/100</t>
  </si>
  <si>
    <r>
      <t xml:space="preserve">   where RaceMalePop and RaceFemalePop are race-specific populations for males and females from the </t>
    </r>
    <r>
      <rPr>
        <i/>
        <sz val="10"/>
        <rFont val="Arial"/>
        <family val="2"/>
      </rPr>
      <t xml:space="preserve">Populations by Race and Sex </t>
    </r>
    <r>
      <rPr>
        <sz val="10"/>
        <rFont val="Arial"/>
        <family val="2"/>
      </rPr>
      <t>sheet,</t>
    </r>
  </si>
  <si>
    <r>
      <t xml:space="preserve">   and RacePop is the race-specific population for males and females combined from the </t>
    </r>
    <r>
      <rPr>
        <i/>
        <sz val="10"/>
        <rFont val="Arial"/>
        <family val="2"/>
      </rPr>
      <t>Populations by Race</t>
    </r>
    <r>
      <rPr>
        <sz val="10"/>
        <rFont val="Arial"/>
        <family val="2"/>
      </rPr>
      <t xml:space="preserve"> sheet.</t>
    </r>
  </si>
  <si>
    <t>Interim Completeness Estimates, Adjusted for Reference Mortality</t>
  </si>
  <si>
    <t>(A)</t>
  </si>
  <si>
    <t>(B)</t>
  </si>
  <si>
    <t>(C)</t>
  </si>
  <si>
    <t>(D)</t>
  </si>
  <si>
    <t>(E)</t>
  </si>
  <si>
    <t>(F)</t>
  </si>
  <si>
    <t>Final Completeness Estimates, Adjusted for Reference Mortality and Duplicates</t>
  </si>
  <si>
    <t>(AA)</t>
  </si>
  <si>
    <t>(BB)</t>
  </si>
  <si>
    <t>(CC)=(E)</t>
  </si>
  <si>
    <t>Race Proportional Completeness Estimates, Adjusted for Reference Mortality</t>
  </si>
  <si>
    <t>(DD)</t>
  </si>
  <si>
    <t>(EE)=(AA)/(CC)</t>
  </si>
  <si>
    <t>(FF)=(DD)/(EE)</t>
  </si>
  <si>
    <t>Formula for Row (DD) is as follows:</t>
  </si>
  <si>
    <t>(DD)=(AA) - [(AA)*(BB)]</t>
  </si>
  <si>
    <t>Target Mortality Higher Than Reference Mortality (AdjHigh)</t>
  </si>
  <si>
    <t>Target Mortality Lower Than Reference Mortality (AdjLow)</t>
  </si>
  <si>
    <t>Start Year</t>
  </si>
  <si>
    <t>End Year</t>
  </si>
  <si>
    <t>Types of Rates</t>
  </si>
  <si>
    <t>Registry Case Year</t>
  </si>
  <si>
    <t>Registry Mortality (Current) Years</t>
  </si>
  <si>
    <t>Registry Mortality (Reference) Years</t>
  </si>
  <si>
    <t>SEER11 Incidence Reference Years</t>
  </si>
  <si>
    <t>US Mortality Reference Years</t>
  </si>
  <si>
    <t>White</t>
  </si>
  <si>
    <t>Black</t>
  </si>
  <si>
    <t>Male</t>
  </si>
  <si>
    <t>Female</t>
  </si>
  <si>
    <t>SEER11 Incidence Rates, US Mortality Rates, and Rate Ratios</t>
  </si>
  <si>
    <t>SEER11</t>
  </si>
  <si>
    <t>US Mort</t>
  </si>
  <si>
    <t>SEER/US</t>
  </si>
  <si>
    <t>1996-2000</t>
  </si>
  <si>
    <t>Gender</t>
  </si>
  <si>
    <t>Race</t>
  </si>
  <si>
    <t>Cancer</t>
  </si>
  <si>
    <t xml:space="preserve">  White</t>
  </si>
  <si>
    <t xml:space="preserve">* The cancer rates for Male Prostate (Whites and Blacks) and Melanomas of the Skin (Blacks) are </t>
  </si>
  <si>
    <t xml:space="preserve">   not included in the completeness estimates.</t>
  </si>
  <si>
    <t xml:space="preserve">  Black</t>
  </si>
  <si>
    <t>with a new name, e.g., complete99PA.xls</t>
  </si>
  <si>
    <r>
      <t xml:space="preserve">Data for Columns (A), (B), (C), (D), and (F) are from the </t>
    </r>
    <r>
      <rPr>
        <i/>
        <sz val="10"/>
        <rFont val="Arial"/>
        <family val="2"/>
      </rPr>
      <t>Whites, Blacks</t>
    </r>
    <r>
      <rPr>
        <sz val="10"/>
        <rFont val="Arial"/>
        <family val="2"/>
      </rPr>
      <t xml:space="preserve"> and </t>
    </r>
    <r>
      <rPr>
        <i/>
        <sz val="10"/>
        <rFont val="Arial"/>
        <family val="2"/>
      </rPr>
      <t>RegistryInfo</t>
    </r>
    <r>
      <rPr>
        <sz val="10"/>
        <rFont val="Arial"/>
        <family val="2"/>
      </rPr>
      <t xml:space="preserve"> worksheets.</t>
    </r>
  </si>
  <si>
    <t>Formula for Column (E) is (E)=[(A)*(B) + (C)*(D)]/(F)</t>
  </si>
  <si>
    <t>Formula for Column (F) is (B) + (D)</t>
  </si>
  <si>
    <t>Nunavut</t>
  </si>
  <si>
    <t>1997-2001</t>
  </si>
  <si>
    <t>2000-01</t>
  </si>
  <si>
    <t>1997-01</t>
  </si>
  <si>
    <t>Total Incidence Cases, 2001</t>
  </si>
  <si>
    <t>2001 Adjusted Total Incidence Cases</t>
  </si>
  <si>
    <t>2001 Expected Incidence Cases</t>
  </si>
  <si>
    <t>Final Completeness Estimate for 2001, Your State/Province/Area,</t>
  </si>
  <si>
    <t>Bladder (including in situ)</t>
  </si>
  <si>
    <t>Hodgkin Lymphoma</t>
  </si>
  <si>
    <t>Non-Hodgkin Lymphoma</t>
  </si>
  <si>
    <t>Worksheet for Completeness of Case Ascertainment, version 2.2.b</t>
  </si>
  <si>
    <t>Rates are per 100,000 and age-adjusted to the 2000 US Std Population (19 age groups - Census P25-1130) standard.</t>
  </si>
  <si>
    <t>1998-2002</t>
  </si>
  <si>
    <t>Sites are based on SEER Site Recode with Kaposi and mesothelioma</t>
  </si>
  <si>
    <t>Compute the age-adjusted cancer incidence and cancer mortality rates (adjusted to US Std Population (19 age groups - Census P25-1130) standard) for your registry for:</t>
  </si>
  <si>
    <t xml:space="preserve">   Rates are per 100,000 and age-adjusted to the 2000 US Std Population (19 age groups - Census P25-1130) standard.</t>
  </si>
  <si>
    <t xml:space="preserve">   Sites are based on SEER Site Recode with Kaposi and mesothelioma</t>
  </si>
  <si>
    <t>Unadjusted Results</t>
  </si>
  <si>
    <t>Unadjusted</t>
  </si>
  <si>
    <t>ALL</t>
  </si>
  <si>
    <t>1999</t>
  </si>
  <si>
    <t>2000</t>
  </si>
  <si>
    <t>1995</t>
  </si>
  <si>
    <t>1996</t>
  </si>
  <si>
    <t>1997</t>
  </si>
  <si>
    <t>1998</t>
  </si>
  <si>
    <t>2001</t>
  </si>
  <si>
    <t>2002</t>
  </si>
  <si>
    <t>1999-2003</t>
  </si>
  <si>
    <t>SEER 11</t>
  </si>
  <si>
    <t>US MORT</t>
  </si>
  <si>
    <t>RATE</t>
  </si>
  <si>
    <t>RATIO</t>
  </si>
  <si>
    <t>Puerto Rico</t>
  </si>
  <si>
    <t>Northwest Territories</t>
  </si>
  <si>
    <t>2000-2004</t>
  </si>
  <si>
    <t>Oral Cavity and Pharynx</t>
  </si>
  <si>
    <t xml:space="preserve">  The cancer rates for Female Breast (Whites and Blacks)  are not included in the completeness estimates.</t>
  </si>
  <si>
    <t>Breast*</t>
  </si>
  <si>
    <t>Melanomas of the Skin*</t>
  </si>
  <si>
    <t xml:space="preserve">   To include rates for prostate, melanomas, or breast it is necessary to unprotect the worksheet (go to tools, protection, unprotect worksheet)</t>
  </si>
  <si>
    <t>2001-2005</t>
  </si>
  <si>
    <t>2005</t>
  </si>
  <si>
    <t>2002-2006</t>
  </si>
  <si>
    <t>1991-1995</t>
  </si>
  <si>
    <t>1992-1996</t>
  </si>
  <si>
    <t>1993-1997</t>
  </si>
  <si>
    <t>1994-1998</t>
  </si>
  <si>
    <t>1995-1999</t>
  </si>
  <si>
    <t>Northwest Territory</t>
  </si>
  <si>
    <t>2003-2007</t>
  </si>
  <si>
    <t>2004-2008</t>
  </si>
  <si>
    <t>2005-2009</t>
  </si>
  <si>
    <t>2006-2010</t>
  </si>
  <si>
    <t xml:space="preserve">   CA - Greater California</t>
  </si>
  <si>
    <t>Newfoundland and Labrador</t>
  </si>
  <si>
    <t>2007-2011</t>
  </si>
  <si>
    <t>2008-2012</t>
  </si>
  <si>
    <t>2009-2013</t>
  </si>
  <si>
    <t>2010-2014</t>
  </si>
  <si>
    <t>2011-2015</t>
  </si>
  <si>
    <t>2012-2016</t>
  </si>
  <si>
    <t>2013-2017</t>
  </si>
  <si>
    <t>2014-2018</t>
  </si>
  <si>
    <t>Date of last spreadsheet update:  June 2021</t>
  </si>
  <si>
    <t>2015-2019</t>
  </si>
  <si>
    <t>2016-2020</t>
  </si>
  <si>
    <t>2017-2021</t>
  </si>
  <si>
    <t>2018-2022</t>
  </si>
  <si>
    <t>2019-2023</t>
  </si>
  <si>
    <t>MaleWhiteOral Cavity and Pharynx</t>
  </si>
  <si>
    <t>MaleWhiteEsophagus</t>
  </si>
  <si>
    <t>MaleWhiteStomach</t>
  </si>
  <si>
    <t>MaleWhiteColon and Rectum</t>
  </si>
  <si>
    <t>MaleWhiteLiver</t>
  </si>
  <si>
    <t>MaleWhitePancreas</t>
  </si>
  <si>
    <t>MaleWhiteLung and Bronchus</t>
  </si>
  <si>
    <t>MaleWhiteMelanomas of the Skin</t>
  </si>
  <si>
    <t>MaleWhiteBreast</t>
  </si>
  <si>
    <t>MaleWhiteProstate*</t>
  </si>
  <si>
    <t>MaleWhiteBladder (including in situ)</t>
  </si>
  <si>
    <t>MaleWhiteKidney and Renal Pelvis</t>
  </si>
  <si>
    <t>MaleWhiteBrain and Other Nervous System</t>
  </si>
  <si>
    <t>MaleWhiteHodgkin Lymphoma</t>
  </si>
  <si>
    <t>MaleWhiteNon-Hodgkin Lymphoma</t>
  </si>
  <si>
    <t>MaleWhiteMultiple Myeloma</t>
  </si>
  <si>
    <t>MaleWhiteLeukemias</t>
  </si>
  <si>
    <t>FemaleWhiteOral Cavity and Pharynx</t>
  </si>
  <si>
    <t>FemaleWhiteEsophagus</t>
  </si>
  <si>
    <t>FemaleWhiteStomach</t>
  </si>
  <si>
    <t>FemaleWhiteColon and Rectum</t>
  </si>
  <si>
    <t>FemaleWhiteLiver</t>
  </si>
  <si>
    <t>FemaleWhitePancreas</t>
  </si>
  <si>
    <t>FemaleWhiteLung and Bronchus</t>
  </si>
  <si>
    <t>FemaleWhiteMelanomas of the Skin</t>
  </si>
  <si>
    <t>FemaleWhiteBreast</t>
  </si>
  <si>
    <t>FemaleWhiteCervix</t>
  </si>
  <si>
    <t>FemaleWhiteCorpus and Uterus, NOS</t>
  </si>
  <si>
    <t>FemaleWhiteOvary</t>
  </si>
  <si>
    <t>FemaleWhiteBladder (including in situ)</t>
  </si>
  <si>
    <t>FemaleWhiteKidney and Renal Pelvis</t>
  </si>
  <si>
    <t>FemaleWhiteBrain and Other Nervous System</t>
  </si>
  <si>
    <t>FemaleWhiteHodgkin Lymphoma</t>
  </si>
  <si>
    <t>FemaleWhiteNon-Hodgkin Lymphoma</t>
  </si>
  <si>
    <t>FemaleWhiteMultiple Myeloma</t>
  </si>
  <si>
    <t>FemaleWhiteLeukemias</t>
  </si>
  <si>
    <t>MaleBlackOral Cavity and Pharynx</t>
  </si>
  <si>
    <t>MaleBlackEsophagus</t>
  </si>
  <si>
    <t>MaleBlackStomach</t>
  </si>
  <si>
    <t>MaleBlackColon and Rectum</t>
  </si>
  <si>
    <t>MaleBlackLiver</t>
  </si>
  <si>
    <t>MaleBlackPancreas</t>
  </si>
  <si>
    <t>MaleBlackLung and Bronchus</t>
  </si>
  <si>
    <t>MaleBlackMelanomas of the Skin</t>
  </si>
  <si>
    <t>MaleBlackBreast</t>
  </si>
  <si>
    <t>MaleBlackProstate*</t>
  </si>
  <si>
    <t>MaleBlackBladder (including in situ)</t>
  </si>
  <si>
    <t>MaleBlackKidney and Renal Pelvis</t>
  </si>
  <si>
    <t>MaleBlackBrain and Other Nervous System</t>
  </si>
  <si>
    <t>MaleBlackHodgkin Lymphoma</t>
  </si>
  <si>
    <t>MaleBlackNon-Hodgkin Lymphoma</t>
  </si>
  <si>
    <t>MaleBlackMultiple Myeloma</t>
  </si>
  <si>
    <t>MaleBlackLeukemias</t>
  </si>
  <si>
    <t>FemaleBlackOral Cavity and Pharynx</t>
  </si>
  <si>
    <t>FemaleBlackEsophagus</t>
  </si>
  <si>
    <t>FemaleBlackStomach</t>
  </si>
  <si>
    <t>FemaleBlackColon and Rectum</t>
  </si>
  <si>
    <t>FemaleBlackLiver</t>
  </si>
  <si>
    <t>FemaleBlackPancreas</t>
  </si>
  <si>
    <t>FemaleBlackLung and Bronchus</t>
  </si>
  <si>
    <t>FemaleBlackMelanomas of the Skin</t>
  </si>
  <si>
    <t>FemaleBlackBreast</t>
  </si>
  <si>
    <t>FemaleBlackCervix</t>
  </si>
  <si>
    <t>FemaleBlackCorpus and Uterus, NOS</t>
  </si>
  <si>
    <t>FemaleBlackOvary</t>
  </si>
  <si>
    <t>FemaleBlackBladder (including in situ)</t>
  </si>
  <si>
    <t>FemaleBlackKidney and Renal Pelvis</t>
  </si>
  <si>
    <t>FemaleBlackBrain and Other Nervous System</t>
  </si>
  <si>
    <t>FemaleBlackHodgkin Lymphoma</t>
  </si>
  <si>
    <t>FemaleBlackNon-Hodgkin Lymphoma</t>
  </si>
  <si>
    <t>FemaleBlackMultiple Myeloma</t>
  </si>
  <si>
    <t>FemaleBlackLeukemias</t>
  </si>
  <si>
    <t xml:space="preserve">Sources:  Incidence:  NCI SEER Program, November 2025 Data Submission;  Mortality:  NCHS as of May 2025;  </t>
  </si>
  <si>
    <t xml:space="preserve">                Populations:  US Census Bureau as of November 2025</t>
  </si>
  <si>
    <t>State and Provincial Populations, by Race and Sex, 2010 through 2023</t>
  </si>
  <si>
    <r>
      <t>Sources: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United States</t>
    </r>
    <r>
      <rPr>
        <sz val="10"/>
        <rFont val="Arial"/>
        <family val="2"/>
      </rPr>
      <t xml:space="preserve">:  US Census Bureau as of October 2025;  </t>
    </r>
    <r>
      <rPr>
        <u/>
        <sz val="10"/>
        <rFont val="Arial"/>
        <family val="2"/>
      </rPr>
      <t>Canada</t>
    </r>
    <r>
      <rPr>
        <sz val="10"/>
        <rFont val="Arial"/>
        <family val="2"/>
      </rPr>
      <t>:  StatCanada as of December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</si>
</sst>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"/>
    <numFmt numFmtId="165" formatCode="0.0000"/>
    <numFmt numFmtId="166" formatCode="_(* #,##0_);_(* \(#,##0\);_(* &quot;-&quot;??_);_(@_)"/>
    <numFmt numFmtId="167" formatCode="0.0%"/>
    <numFmt numFmtId="168" formatCode="0.0&quot;%&quot;"/>
    <numFmt numFmtId="169" formatCode="00"/>
    <numFmt numFmtId="170" formatCode="0.0000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sz val="14"/>
      <name val="Arial"/>
      <family val="2"/>
    </font>
    <font>
      <sz val="11"/>
      <name val="Times New Roman"/>
      <family val="1"/>
    </font>
    <font>
      <i/>
      <sz val="11"/>
      <name val="Times New Roman"/>
      <family val="1"/>
    </font>
    <font>
      <u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color indexed="9"/>
      <name val="Arial"/>
      <family val="2"/>
    </font>
    <font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21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164" fontId="4" fillId="0" borderId="11" xfId="0" applyNumberFormat="1" applyFont="1" applyBorder="1" applyAlignment="1">
      <alignment horizontal="right"/>
    </xf>
    <xf numFmtId="0" fontId="5" fillId="0" borderId="0" xfId="0" applyFont="1"/>
    <xf numFmtId="164" fontId="3" fillId="0" borderId="0" xfId="0" applyNumberFormat="1" applyFont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right"/>
    </xf>
    <xf numFmtId="2" fontId="4" fillId="0" borderId="5" xfId="0" applyNumberFormat="1" applyFont="1" applyBorder="1" applyAlignment="1">
      <alignment horizontal="right"/>
    </xf>
    <xf numFmtId="164" fontId="4" fillId="0" borderId="14" xfId="0" applyNumberFormat="1" applyFont="1" applyBorder="1" applyAlignment="1">
      <alignment horizontal="right"/>
    </xf>
    <xf numFmtId="164" fontId="4" fillId="0" borderId="15" xfId="0" applyNumberFormat="1" applyFont="1" applyBorder="1" applyAlignment="1">
      <alignment horizontal="right"/>
    </xf>
    <xf numFmtId="164" fontId="4" fillId="0" borderId="16" xfId="0" applyNumberFormat="1" applyFont="1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3" fontId="4" fillId="0" borderId="3" xfId="1" applyFont="1" applyBorder="1" applyAlignment="1">
      <alignment horizontal="right"/>
    </xf>
    <xf numFmtId="43" fontId="4" fillId="0" borderId="7" xfId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2" fontId="4" fillId="0" borderId="6" xfId="0" applyNumberFormat="1" applyFont="1" applyBorder="1" applyAlignment="1">
      <alignment horizontal="right"/>
    </xf>
    <xf numFmtId="43" fontId="4" fillId="0" borderId="14" xfId="1" applyFont="1" applyBorder="1" applyAlignment="1">
      <alignment horizontal="right"/>
    </xf>
    <xf numFmtId="43" fontId="4" fillId="0" borderId="15" xfId="1" applyFont="1" applyBorder="1" applyAlignment="1">
      <alignment horizontal="right"/>
    </xf>
    <xf numFmtId="43" fontId="4" fillId="0" borderId="16" xfId="1" applyFont="1" applyBorder="1" applyAlignment="1">
      <alignment horizontal="right"/>
    </xf>
    <xf numFmtId="43" fontId="4" fillId="0" borderId="2" xfId="1" applyFont="1" applyBorder="1" applyAlignment="1">
      <alignment horizontal="right"/>
    </xf>
    <xf numFmtId="43" fontId="4" fillId="0" borderId="12" xfId="1" applyFont="1" applyBorder="1" applyAlignment="1">
      <alignment horizontal="right"/>
    </xf>
    <xf numFmtId="43" fontId="4" fillId="0" borderId="13" xfId="1" applyFont="1" applyBorder="1" applyAlignment="1">
      <alignment horizontal="right"/>
    </xf>
    <xf numFmtId="43" fontId="4" fillId="0" borderId="5" xfId="1" applyFont="1" applyBorder="1" applyAlignment="1">
      <alignment horizontal="right"/>
    </xf>
    <xf numFmtId="43" fontId="4" fillId="0" borderId="0" xfId="1" applyFont="1" applyBorder="1" applyAlignment="1">
      <alignment horizontal="right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10" xfId="0" applyFont="1" applyBorder="1" applyAlignment="1">
      <alignment horizontal="left"/>
    </xf>
    <xf numFmtId="49" fontId="4" fillId="0" borderId="12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4" xfId="0" applyNumberFormat="1" applyFont="1" applyBorder="1" applyAlignment="1">
      <alignment horizontal="center"/>
    </xf>
    <xf numFmtId="167" fontId="0" fillId="0" borderId="18" xfId="2" applyNumberFormat="1" applyFont="1" applyBorder="1" applyAlignment="1">
      <alignment horizontal="center"/>
    </xf>
    <xf numFmtId="166" fontId="0" fillId="0" borderId="19" xfId="1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1" applyNumberFormat="1" applyFont="1" applyAlignment="1">
      <alignment horizontal="center"/>
    </xf>
    <xf numFmtId="49" fontId="7" fillId="0" borderId="0" xfId="2" applyNumberFormat="1" applyFont="1" applyAlignment="1">
      <alignment horizontal="center"/>
    </xf>
    <xf numFmtId="0" fontId="7" fillId="0" borderId="0" xfId="0" applyFont="1"/>
    <xf numFmtId="49" fontId="0" fillId="0" borderId="0" xfId="1" applyNumberFormat="1" applyFont="1" applyFill="1" applyAlignment="1" applyProtection="1">
      <alignment horizontal="center"/>
    </xf>
    <xf numFmtId="49" fontId="0" fillId="0" borderId="0" xfId="2" applyNumberFormat="1" applyFont="1" applyFill="1" applyAlignment="1" applyProtection="1">
      <alignment horizontal="center"/>
    </xf>
    <xf numFmtId="0" fontId="8" fillId="0" borderId="0" xfId="0" applyFont="1"/>
    <xf numFmtId="166" fontId="8" fillId="0" borderId="0" xfId="1" applyNumberFormat="1" applyFont="1" applyFill="1" applyProtection="1"/>
    <xf numFmtId="0" fontId="9" fillId="0" borderId="0" xfId="0" applyFont="1"/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right"/>
      <protection locked="0"/>
    </xf>
    <xf numFmtId="166" fontId="8" fillId="2" borderId="0" xfId="1" applyNumberFormat="1" applyFont="1" applyFill="1" applyProtection="1">
      <protection locked="0"/>
    </xf>
    <xf numFmtId="0" fontId="10" fillId="0" borderId="0" xfId="0" applyFont="1"/>
    <xf numFmtId="49" fontId="10" fillId="0" borderId="0" xfId="0" applyNumberFormat="1" applyFont="1"/>
    <xf numFmtId="49" fontId="11" fillId="0" borderId="0" xfId="0" applyNumberFormat="1" applyFont="1"/>
    <xf numFmtId="0" fontId="11" fillId="0" borderId="0" xfId="0" applyFont="1"/>
    <xf numFmtId="49" fontId="12" fillId="0" borderId="0" xfId="0" applyNumberFormat="1" applyFont="1"/>
    <xf numFmtId="49" fontId="4" fillId="3" borderId="12" xfId="0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center"/>
    </xf>
    <xf numFmtId="2" fontId="4" fillId="0" borderId="0" xfId="0" applyNumberFormat="1" applyFont="1" applyAlignment="1">
      <alignment horizontal="left"/>
    </xf>
    <xf numFmtId="0" fontId="13" fillId="0" borderId="0" xfId="0" applyFont="1"/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49" fontId="14" fillId="0" borderId="0" xfId="0" applyNumberFormat="1" applyFont="1"/>
    <xf numFmtId="167" fontId="13" fillId="0" borderId="3" xfId="2" applyNumberFormat="1" applyFont="1" applyBorder="1"/>
    <xf numFmtId="166" fontId="10" fillId="0" borderId="0" xfId="1" applyNumberFormat="1" applyFont="1" applyFill="1" applyProtection="1"/>
    <xf numFmtId="167" fontId="10" fillId="0" borderId="0" xfId="0" applyNumberFormat="1" applyFont="1"/>
    <xf numFmtId="166" fontId="10" fillId="0" borderId="0" xfId="1" applyNumberFormat="1" applyFont="1"/>
    <xf numFmtId="49" fontId="7" fillId="0" borderId="0" xfId="0" applyNumberFormat="1" applyFont="1"/>
    <xf numFmtId="0" fontId="10" fillId="0" borderId="20" xfId="0" applyFont="1" applyBorder="1" applyAlignment="1">
      <alignment horizontal="right"/>
    </xf>
    <xf numFmtId="0" fontId="10" fillId="0" borderId="6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166" fontId="8" fillId="0" borderId="21" xfId="1" applyNumberFormat="1" applyFont="1" applyBorder="1" applyAlignment="1">
      <alignment horizontal="right"/>
    </xf>
    <xf numFmtId="0" fontId="10" fillId="0" borderId="14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167" fontId="9" fillId="0" borderId="22" xfId="2" applyNumberFormat="1" applyFont="1" applyBorder="1" applyAlignment="1">
      <alignment horizontal="right"/>
    </xf>
    <xf numFmtId="2" fontId="0" fillId="0" borderId="0" xfId="0" applyNumberFormat="1"/>
    <xf numFmtId="3" fontId="8" fillId="0" borderId="0" xfId="0" applyNumberFormat="1" applyFont="1"/>
    <xf numFmtId="2" fontId="3" fillId="0" borderId="0" xfId="0" applyNumberFormat="1" applyFont="1" applyAlignment="1">
      <alignment horizontal="center"/>
    </xf>
    <xf numFmtId="2" fontId="3" fillId="0" borderId="13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right"/>
    </xf>
    <xf numFmtId="2" fontId="4" fillId="0" borderId="20" xfId="0" applyNumberFormat="1" applyFont="1" applyBorder="1" applyAlignment="1">
      <alignment horizontal="right"/>
    </xf>
    <xf numFmtId="43" fontId="4" fillId="0" borderId="23" xfId="1" applyFont="1" applyBorder="1" applyAlignment="1">
      <alignment horizontal="right"/>
    </xf>
    <xf numFmtId="164" fontId="4" fillId="0" borderId="20" xfId="0" applyNumberFormat="1" applyFont="1" applyBorder="1" applyAlignment="1">
      <alignment horizontal="right"/>
    </xf>
    <xf numFmtId="43" fontId="4" fillId="0" borderId="24" xfId="1" applyFont="1" applyBorder="1" applyAlignment="1">
      <alignment horizontal="right"/>
    </xf>
    <xf numFmtId="164" fontId="4" fillId="0" borderId="25" xfId="0" applyNumberFormat="1" applyFont="1" applyBorder="1" applyAlignment="1">
      <alignment horizontal="right"/>
    </xf>
    <xf numFmtId="3" fontId="4" fillId="0" borderId="0" xfId="0" applyNumberFormat="1" applyFont="1"/>
    <xf numFmtId="0" fontId="4" fillId="0" borderId="0" xfId="0" applyFont="1"/>
    <xf numFmtId="0" fontId="4" fillId="0" borderId="26" xfId="0" applyFont="1" applyBorder="1"/>
    <xf numFmtId="0" fontId="4" fillId="0" borderId="4" xfId="0" applyFont="1" applyBorder="1"/>
    <xf numFmtId="0" fontId="4" fillId="0" borderId="30" xfId="0" applyFont="1" applyBorder="1"/>
    <xf numFmtId="0" fontId="4" fillId="0" borderId="6" xfId="0" applyFont="1" applyBorder="1"/>
    <xf numFmtId="10" fontId="4" fillId="0" borderId="0" xfId="2" applyNumberFormat="1" applyFont="1" applyBorder="1" applyAlignment="1">
      <alignment horizontal="right"/>
    </xf>
    <xf numFmtId="0" fontId="9" fillId="0" borderId="0" xfId="0" applyFont="1" applyAlignment="1">
      <alignment horizontal="centerContinuous"/>
    </xf>
    <xf numFmtId="0" fontId="9" fillId="0" borderId="31" xfId="0" applyFont="1" applyBorder="1" applyAlignment="1">
      <alignment horizontal="centerContinuous"/>
    </xf>
    <xf numFmtId="0" fontId="9" fillId="0" borderId="32" xfId="0" applyFont="1" applyBorder="1" applyAlignment="1">
      <alignment horizontal="centerContinuous"/>
    </xf>
    <xf numFmtId="0" fontId="9" fillId="0" borderId="33" xfId="0" applyFont="1" applyBorder="1" applyAlignment="1">
      <alignment horizontal="centerContinuous"/>
    </xf>
    <xf numFmtId="0" fontId="13" fillId="0" borderId="0" xfId="0" applyFont="1" applyAlignment="1">
      <alignment horizontal="centerContinuous"/>
    </xf>
    <xf numFmtId="164" fontId="3" fillId="0" borderId="34" xfId="0" applyNumberFormat="1" applyFont="1" applyBorder="1" applyAlignment="1">
      <alignment horizontal="centerContinuous"/>
    </xf>
    <xf numFmtId="164" fontId="3" fillId="0" borderId="35" xfId="0" applyNumberFormat="1" applyFont="1" applyBorder="1" applyAlignment="1">
      <alignment horizontal="centerContinuous"/>
    </xf>
    <xf numFmtId="164" fontId="3" fillId="0" borderId="36" xfId="0" applyNumberFormat="1" applyFont="1" applyBorder="1" applyAlignment="1">
      <alignment horizontal="centerContinuous"/>
    </xf>
    <xf numFmtId="164" fontId="3" fillId="0" borderId="12" xfId="0" applyNumberFormat="1" applyFont="1" applyBorder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164" fontId="3" fillId="0" borderId="4" xfId="0" applyNumberFormat="1" applyFont="1" applyBorder="1" applyAlignment="1">
      <alignment horizontal="centerContinuous"/>
    </xf>
    <xf numFmtId="2" fontId="3" fillId="0" borderId="34" xfId="0" applyNumberFormat="1" applyFont="1" applyBorder="1" applyAlignment="1">
      <alignment horizontal="centerContinuous"/>
    </xf>
    <xf numFmtId="2" fontId="3" fillId="0" borderId="35" xfId="0" applyNumberFormat="1" applyFont="1" applyBorder="1" applyAlignment="1">
      <alignment horizontal="centerContinuous"/>
    </xf>
    <xf numFmtId="2" fontId="3" fillId="0" borderId="36" xfId="0" applyNumberFormat="1" applyFont="1" applyBorder="1" applyAlignment="1">
      <alignment horizontal="centerContinuous"/>
    </xf>
    <xf numFmtId="2" fontId="3" fillId="0" borderId="12" xfId="0" applyNumberFormat="1" applyFont="1" applyBorder="1" applyAlignment="1">
      <alignment horizontal="centerContinuous"/>
    </xf>
    <xf numFmtId="2" fontId="3" fillId="0" borderId="0" xfId="0" applyNumberFormat="1" applyFont="1" applyAlignment="1">
      <alignment horizontal="centerContinuous"/>
    </xf>
    <xf numFmtId="2" fontId="3" fillId="0" borderId="4" xfId="0" applyNumberFormat="1" applyFont="1" applyBorder="1" applyAlignment="1">
      <alignment horizontal="centerContinuous"/>
    </xf>
    <xf numFmtId="0" fontId="0" fillId="0" borderId="34" xfId="0" applyBorder="1" applyAlignment="1">
      <alignment horizontal="centerContinuous"/>
    </xf>
    <xf numFmtId="0" fontId="0" fillId="0" borderId="36" xfId="0" applyBorder="1" applyAlignment="1">
      <alignment horizontal="centerContinuous"/>
    </xf>
    <xf numFmtId="2" fontId="4" fillId="0" borderId="0" xfId="0" applyNumberFormat="1" applyFont="1"/>
    <xf numFmtId="10" fontId="4" fillId="0" borderId="0" xfId="1" applyNumberFormat="1" applyFont="1" applyBorder="1" applyAlignment="1"/>
    <xf numFmtId="49" fontId="4" fillId="0" borderId="6" xfId="1" applyNumberFormat="1" applyFont="1" applyBorder="1" applyAlignment="1">
      <alignment horizontal="center"/>
    </xf>
    <xf numFmtId="167" fontId="8" fillId="0" borderId="0" xfId="2" applyNumberFormat="1" applyFont="1" applyFill="1" applyProtection="1"/>
    <xf numFmtId="0" fontId="4" fillId="2" borderId="23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4" fillId="2" borderId="12" xfId="0" applyFont="1" applyFill="1" applyBorder="1" applyProtection="1">
      <protection locked="0"/>
    </xf>
    <xf numFmtId="0" fontId="4" fillId="2" borderId="13" xfId="0" applyFont="1" applyFill="1" applyBorder="1" applyProtection="1">
      <protection locked="0"/>
    </xf>
    <xf numFmtId="0" fontId="4" fillId="2" borderId="5" xfId="0" applyFont="1" applyFill="1" applyBorder="1" applyProtection="1">
      <protection locked="0"/>
    </xf>
    <xf numFmtId="167" fontId="4" fillId="0" borderId="5" xfId="1" applyNumberFormat="1" applyFont="1" applyBorder="1" applyAlignment="1"/>
    <xf numFmtId="2" fontId="4" fillId="2" borderId="23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2" fontId="3" fillId="0" borderId="12" xfId="0" applyNumberFormat="1" applyFont="1" applyBorder="1" applyAlignment="1">
      <alignment horizontal="center"/>
    </xf>
    <xf numFmtId="2" fontId="17" fillId="0" borderId="0" xfId="0" applyNumberFormat="1" applyFont="1"/>
    <xf numFmtId="3" fontId="0" fillId="0" borderId="0" xfId="0" applyNumberFormat="1"/>
    <xf numFmtId="1" fontId="8" fillId="0" borderId="0" xfId="0" applyNumberFormat="1" applyFont="1" applyAlignment="1">
      <alignment horizontal="right"/>
    </xf>
    <xf numFmtId="2" fontId="17" fillId="0" borderId="13" xfId="0" applyNumberFormat="1" applyFont="1" applyBorder="1"/>
    <xf numFmtId="168" fontId="8" fillId="2" borderId="0" xfId="2" applyNumberFormat="1" applyFont="1" applyFill="1" applyProtection="1">
      <protection locked="0"/>
    </xf>
    <xf numFmtId="168" fontId="10" fillId="0" borderId="0" xfId="2" applyNumberFormat="1" applyFont="1" applyFill="1" applyProtection="1"/>
    <xf numFmtId="2" fontId="13" fillId="0" borderId="0" xfId="0" applyNumberFormat="1" applyFont="1"/>
    <xf numFmtId="2" fontId="5" fillId="0" borderId="0" xfId="0" applyNumberFormat="1" applyFont="1"/>
    <xf numFmtId="0" fontId="3" fillId="0" borderId="37" xfId="0" applyFont="1" applyBorder="1"/>
    <xf numFmtId="0" fontId="3" fillId="0" borderId="37" xfId="0" applyFont="1" applyBorder="1" applyAlignment="1">
      <alignment horizontal="center"/>
    </xf>
    <xf numFmtId="169" fontId="10" fillId="0" borderId="0" xfId="0" applyNumberFormat="1" applyFont="1" applyAlignment="1">
      <alignment horizontal="center"/>
    </xf>
    <xf numFmtId="0" fontId="3" fillId="0" borderId="17" xfId="0" applyFont="1" applyBorder="1" applyAlignment="1">
      <alignment horizontal="center"/>
    </xf>
    <xf numFmtId="164" fontId="3" fillId="0" borderId="17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165" fontId="3" fillId="0" borderId="17" xfId="0" applyNumberFormat="1" applyFont="1" applyBorder="1" applyAlignment="1">
      <alignment horizontal="center"/>
    </xf>
    <xf numFmtId="165" fontId="3" fillId="0" borderId="15" xfId="0" applyNumberFormat="1" applyFont="1" applyBorder="1" applyAlignment="1">
      <alignment horizontal="center"/>
    </xf>
    <xf numFmtId="165" fontId="3" fillId="0" borderId="16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9" xfId="0" applyFont="1" applyBorder="1" applyAlignment="1">
      <alignment horizontal="center"/>
    </xf>
    <xf numFmtId="2" fontId="17" fillId="0" borderId="5" xfId="0" applyNumberFormat="1" applyFont="1" applyBorder="1"/>
    <xf numFmtId="0" fontId="13" fillId="0" borderId="0" xfId="0" applyFont="1" applyAlignment="1">
      <alignment horizontal="left"/>
    </xf>
    <xf numFmtId="0" fontId="3" fillId="0" borderId="3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4" fillId="0" borderId="43" xfId="0" applyFont="1" applyBorder="1"/>
    <xf numFmtId="0" fontId="8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10" fillId="0" borderId="1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67" fontId="4" fillId="0" borderId="5" xfId="1" applyNumberFormat="1" applyFont="1" applyBorder="1" applyAlignment="1">
      <alignment horizontal="right"/>
    </xf>
    <xf numFmtId="43" fontId="4" fillId="0" borderId="12" xfId="1" applyFont="1" applyFill="1" applyBorder="1" applyProtection="1"/>
    <xf numFmtId="0" fontId="4" fillId="4" borderId="0" xfId="0" applyFont="1" applyFill="1"/>
    <xf numFmtId="2" fontId="4" fillId="4" borderId="12" xfId="0" applyNumberFormat="1" applyFont="1" applyFill="1" applyBorder="1"/>
    <xf numFmtId="2" fontId="4" fillId="0" borderId="12" xfId="0" applyNumberFormat="1" applyFont="1" applyBorder="1"/>
    <xf numFmtId="2" fontId="0" fillId="0" borderId="0" xfId="0" applyNumberFormat="1" applyProtection="1">
      <protection locked="0"/>
    </xf>
    <xf numFmtId="2" fontId="3" fillId="0" borderId="0" xfId="0" applyNumberFormat="1" applyFont="1" applyAlignment="1" applyProtection="1">
      <alignment horizontal="center"/>
      <protection locked="0"/>
    </xf>
    <xf numFmtId="2" fontId="3" fillId="0" borderId="37" xfId="0" applyNumberFormat="1" applyFont="1" applyBorder="1" applyAlignment="1" applyProtection="1">
      <alignment horizontal="center"/>
      <protection locked="0"/>
    </xf>
    <xf numFmtId="2" fontId="4" fillId="0" borderId="0" xfId="0" applyNumberFormat="1" applyFont="1" applyProtection="1">
      <protection locked="0"/>
    </xf>
    <xf numFmtId="0" fontId="0" fillId="0" borderId="0" xfId="0" applyProtection="1">
      <protection locked="0"/>
    </xf>
    <xf numFmtId="170" fontId="0" fillId="0" borderId="0" xfId="0" applyNumberFormat="1" applyProtection="1">
      <protection locked="0"/>
    </xf>
    <xf numFmtId="2" fontId="17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center"/>
      <protection locked="0"/>
    </xf>
    <xf numFmtId="2" fontId="0" fillId="0" borderId="0" xfId="0" applyNumberFormat="1" applyProtection="1">
      <protection hidden="1"/>
    </xf>
    <xf numFmtId="2" fontId="3" fillId="0" borderId="0" xfId="0" applyNumberFormat="1" applyFont="1" applyAlignment="1" applyProtection="1">
      <alignment horizontal="center"/>
      <protection hidden="1"/>
    </xf>
    <xf numFmtId="2" fontId="3" fillId="0" borderId="37" xfId="0" applyNumberFormat="1" applyFont="1" applyBorder="1" applyAlignment="1" applyProtection="1">
      <alignment horizontal="center"/>
      <protection hidden="1"/>
    </xf>
    <xf numFmtId="43" fontId="4" fillId="0" borderId="0" xfId="1" applyFont="1" applyFill="1" applyProtection="1">
      <protection hidden="1"/>
    </xf>
    <xf numFmtId="2" fontId="4" fillId="0" borderId="0" xfId="0" applyNumberFormat="1" applyFont="1" applyProtection="1">
      <protection hidden="1"/>
    </xf>
    <xf numFmtId="0" fontId="0" fillId="0" borderId="0" xfId="0" applyProtection="1">
      <protection hidden="1"/>
    </xf>
    <xf numFmtId="170" fontId="0" fillId="0" borderId="0" xfId="0" applyNumberFormat="1" applyProtection="1">
      <protection hidden="1"/>
    </xf>
    <xf numFmtId="2" fontId="17" fillId="0" borderId="0" xfId="0" applyNumberFormat="1" applyFont="1" applyProtection="1">
      <protection hidden="1"/>
    </xf>
    <xf numFmtId="49" fontId="3" fillId="0" borderId="0" xfId="0" applyNumberFormat="1" applyFont="1" applyAlignment="1" applyProtection="1">
      <alignment horizontal="center"/>
      <protection hidden="1"/>
    </xf>
    <xf numFmtId="170" fontId="4" fillId="0" borderId="0" xfId="0" applyNumberFormat="1" applyFont="1" applyProtection="1">
      <protection locked="0"/>
    </xf>
    <xf numFmtId="2" fontId="4" fillId="0" borderId="0" xfId="0" applyNumberFormat="1" applyFont="1" applyAlignment="1" applyProtection="1">
      <alignment horizontal="right"/>
      <protection locked="0"/>
    </xf>
    <xf numFmtId="2" fontId="18" fillId="0" borderId="0" xfId="0" applyNumberFormat="1" applyFont="1" applyAlignment="1" applyProtection="1">
      <alignment horizontal="center"/>
      <protection locked="0"/>
    </xf>
    <xf numFmtId="2" fontId="18" fillId="0" borderId="37" xfId="0" applyNumberFormat="1" applyFont="1" applyBorder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4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49" fontId="3" fillId="0" borderId="39" xfId="0" applyNumberFormat="1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3" fillId="0" borderId="41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6</xdr:col>
      <xdr:colOff>19050</xdr:colOff>
      <xdr:row>1</xdr:row>
      <xdr:rowOff>9525</xdr:rowOff>
    </xdr:to>
    <xdr:sp macro="" textlink="">
      <xdr:nvSpPr>
        <xdr:cNvPr id="5136" name="Line 1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>
          <a:spLocks noChangeShapeType="1"/>
        </xdr:cNvSpPr>
      </xdr:nvSpPr>
      <xdr:spPr bwMode="auto">
        <a:xfrm>
          <a:off x="9525" y="314325"/>
          <a:ext cx="5886450" cy="0"/>
        </a:xfrm>
        <a:prstGeom prst="line">
          <a:avLst/>
        </a:prstGeom>
        <a:noFill/>
        <a:ln w="2476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9</xdr:row>
      <xdr:rowOff>38100</xdr:rowOff>
    </xdr:from>
    <xdr:to>
      <xdr:col>1</xdr:col>
      <xdr:colOff>314325</xdr:colOff>
      <xdr:row>11</xdr:row>
      <xdr:rowOff>133350</xdr:rowOff>
    </xdr:to>
    <xdr:sp macro="" textlink="">
      <xdr:nvSpPr>
        <xdr:cNvPr id="6192" name="Drawing 11">
          <a:extLst>
            <a:ext uri="{FF2B5EF4-FFF2-40B4-BE49-F238E27FC236}">
              <a16:creationId xmlns:a16="http://schemas.microsoft.com/office/drawing/2014/main" id="{00000000-0008-0000-0500-000030180000}"/>
            </a:ext>
          </a:extLst>
        </xdr:cNvPr>
        <xdr:cNvSpPr>
          <a:spLocks/>
        </xdr:cNvSpPr>
      </xdr:nvSpPr>
      <xdr:spPr bwMode="auto">
        <a:xfrm>
          <a:off x="2162175" y="1485900"/>
          <a:ext cx="0" cy="400050"/>
        </a:xfrm>
        <a:custGeom>
          <a:avLst/>
          <a:gdLst>
            <a:gd name="T0" fmla="*/ 0 w 16384"/>
            <a:gd name="T1" fmla="*/ 0 h 16384"/>
            <a:gd name="T2" fmla="*/ 0 w 16384"/>
            <a:gd name="T3" fmla="*/ 2147483647 h 16384"/>
            <a:gd name="T4" fmla="*/ 0 60000 65536"/>
            <a:gd name="T5" fmla="*/ 0 60000 65536"/>
            <a:gd name="T6" fmla="*/ 0 w 16384"/>
            <a:gd name="T7" fmla="*/ 0 h 16384"/>
            <a:gd name="T8" fmla="*/ 0 w 16384"/>
            <a:gd name="T9" fmla="*/ 16384 h 16384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6384" h="16384">
              <a:moveTo>
                <a:pt x="0" y="0"/>
              </a:moveTo>
              <a:lnTo>
                <a:pt x="16384" y="1638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295275</xdr:colOff>
      <xdr:row>9</xdr:row>
      <xdr:rowOff>19050</xdr:rowOff>
    </xdr:from>
    <xdr:to>
      <xdr:col>2</xdr:col>
      <xdr:colOff>295275</xdr:colOff>
      <xdr:row>10</xdr:row>
      <xdr:rowOff>133350</xdr:rowOff>
    </xdr:to>
    <xdr:sp macro="" textlink="">
      <xdr:nvSpPr>
        <xdr:cNvPr id="6193" name="Drawing 12">
          <a:extLst>
            <a:ext uri="{FF2B5EF4-FFF2-40B4-BE49-F238E27FC236}">
              <a16:creationId xmlns:a16="http://schemas.microsoft.com/office/drawing/2014/main" id="{00000000-0008-0000-0500-000031180000}"/>
            </a:ext>
          </a:extLst>
        </xdr:cNvPr>
        <xdr:cNvSpPr>
          <a:spLocks/>
        </xdr:cNvSpPr>
      </xdr:nvSpPr>
      <xdr:spPr bwMode="auto">
        <a:xfrm>
          <a:off x="2752725" y="1466850"/>
          <a:ext cx="0" cy="266700"/>
        </a:xfrm>
        <a:custGeom>
          <a:avLst/>
          <a:gdLst>
            <a:gd name="T0" fmla="*/ 0 w 16384"/>
            <a:gd name="T1" fmla="*/ 0 h 16384"/>
            <a:gd name="T2" fmla="*/ 0 w 16384"/>
            <a:gd name="T3" fmla="*/ 1150354165 h 16384"/>
            <a:gd name="T4" fmla="*/ 0 60000 65536"/>
            <a:gd name="T5" fmla="*/ 0 60000 65536"/>
            <a:gd name="T6" fmla="*/ 0 w 16384"/>
            <a:gd name="T7" fmla="*/ 0 h 16384"/>
            <a:gd name="T8" fmla="*/ 0 w 16384"/>
            <a:gd name="T9" fmla="*/ 16384 h 16384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6384" h="16384">
              <a:moveTo>
                <a:pt x="0" y="0"/>
              </a:moveTo>
              <a:lnTo>
                <a:pt x="16384" y="1638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304800</xdr:colOff>
      <xdr:row>9</xdr:row>
      <xdr:rowOff>38100</xdr:rowOff>
    </xdr:from>
    <xdr:to>
      <xdr:col>9</xdr:col>
      <xdr:colOff>304800</xdr:colOff>
      <xdr:row>10</xdr:row>
      <xdr:rowOff>133350</xdr:rowOff>
    </xdr:to>
    <xdr:sp macro="" textlink="">
      <xdr:nvSpPr>
        <xdr:cNvPr id="6194" name="Drawing 13">
          <a:extLst>
            <a:ext uri="{FF2B5EF4-FFF2-40B4-BE49-F238E27FC236}">
              <a16:creationId xmlns:a16="http://schemas.microsoft.com/office/drawing/2014/main" id="{00000000-0008-0000-0500-000032180000}"/>
            </a:ext>
          </a:extLst>
        </xdr:cNvPr>
        <xdr:cNvSpPr>
          <a:spLocks/>
        </xdr:cNvSpPr>
      </xdr:nvSpPr>
      <xdr:spPr bwMode="auto">
        <a:xfrm>
          <a:off x="7391400" y="1485900"/>
          <a:ext cx="0" cy="247650"/>
        </a:xfrm>
        <a:custGeom>
          <a:avLst/>
          <a:gdLst>
            <a:gd name="T0" fmla="*/ 0 w 16384"/>
            <a:gd name="T1" fmla="*/ 0 h 16384"/>
            <a:gd name="T2" fmla="*/ 0 w 16384"/>
            <a:gd name="T3" fmla="*/ 855249919 h 16384"/>
            <a:gd name="T4" fmla="*/ 0 60000 65536"/>
            <a:gd name="T5" fmla="*/ 0 60000 65536"/>
            <a:gd name="T6" fmla="*/ 0 w 16384"/>
            <a:gd name="T7" fmla="*/ 0 h 16384"/>
            <a:gd name="T8" fmla="*/ 0 w 16384"/>
            <a:gd name="T9" fmla="*/ 16384 h 16384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6384" h="16384">
              <a:moveTo>
                <a:pt x="0" y="0"/>
              </a:moveTo>
              <a:lnTo>
                <a:pt x="16384" y="1638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1"/>
  </sheetPr>
  <dimension ref="A1:H106"/>
  <sheetViews>
    <sheetView showGridLines="0" tabSelected="1" workbookViewId="0"/>
  </sheetViews>
  <sheetFormatPr defaultColWidth="9.140625" defaultRowHeight="15" x14ac:dyDescent="0.2"/>
  <cols>
    <col min="1" max="1" width="13.7109375" style="64" customWidth="1"/>
    <col min="2" max="2" width="14.7109375" style="64" customWidth="1"/>
    <col min="3" max="3" width="13.7109375" style="64" customWidth="1"/>
    <col min="4" max="4" width="14.7109375" style="64" customWidth="1"/>
    <col min="5" max="5" width="13.7109375" style="64" customWidth="1"/>
    <col min="6" max="6" width="17.5703125" style="64" customWidth="1"/>
    <col min="7" max="7" width="2.7109375" style="64" customWidth="1"/>
    <col min="8" max="10" width="9.140625" style="64"/>
    <col min="11" max="11" width="9.42578125" style="64" customWidth="1"/>
    <col min="12" max="16384" width="9.140625" style="64"/>
  </cols>
  <sheetData>
    <row r="1" spans="1:8" ht="24" customHeight="1" x14ac:dyDescent="0.25">
      <c r="A1" s="172" t="str">
        <f>'Adjustment Info'!A1</f>
        <v>Worksheet for Completeness of Case Ascertainment, version 2.2.b</v>
      </c>
    </row>
    <row r="2" spans="1:8" ht="20.100000000000001" customHeight="1" x14ac:dyDescent="0.25">
      <c r="A2" s="113" t="str">
        <f>'Adjustment Info'!A2</f>
        <v>Alabama, Year of Diagnosis 2023</v>
      </c>
      <c r="B2" s="113"/>
      <c r="C2" s="113"/>
      <c r="D2" s="113"/>
      <c r="E2" s="113"/>
      <c r="F2" s="113"/>
    </row>
    <row r="3" spans="1:8" ht="13.5" customHeight="1" x14ac:dyDescent="0.25">
      <c r="D3" s="117"/>
      <c r="E3" s="117"/>
      <c r="F3" s="117"/>
      <c r="G3" s="117"/>
      <c r="H3" s="117"/>
    </row>
    <row r="4" spans="1:8" ht="15.75" x14ac:dyDescent="0.25">
      <c r="A4" s="113" t="s">
        <v>0</v>
      </c>
      <c r="B4" s="113"/>
      <c r="C4" s="113"/>
      <c r="D4" s="113"/>
      <c r="E4" s="113"/>
      <c r="F4" s="113"/>
    </row>
    <row r="5" spans="1:8" ht="15.75" x14ac:dyDescent="0.25">
      <c r="A5" s="113" t="s">
        <v>1</v>
      </c>
      <c r="B5" s="113"/>
      <c r="C5" s="113"/>
      <c r="D5" s="113"/>
      <c r="E5" s="113"/>
      <c r="F5" s="113"/>
    </row>
    <row r="6" spans="1:8" ht="13.5" customHeight="1" x14ac:dyDescent="0.2"/>
    <row r="7" spans="1:8" ht="16.5" thickBot="1" x14ac:dyDescent="0.3">
      <c r="A7" s="114" t="s">
        <v>174</v>
      </c>
      <c r="B7" s="115"/>
      <c r="C7" s="114" t="str">
        <f>IF($A$30=2,"All Races","Blacks")</f>
        <v>Blacks</v>
      </c>
      <c r="D7" s="116"/>
      <c r="E7" s="115" t="s">
        <v>3</v>
      </c>
      <c r="F7" s="116"/>
    </row>
    <row r="8" spans="1:8" x14ac:dyDescent="0.2">
      <c r="A8" s="91" t="s">
        <v>4</v>
      </c>
      <c r="B8" s="89"/>
      <c r="C8" s="180" t="s">
        <v>4</v>
      </c>
      <c r="D8" s="181"/>
      <c r="E8" s="91" t="s">
        <v>4</v>
      </c>
      <c r="F8" s="87"/>
    </row>
    <row r="9" spans="1:8" ht="15.75" thickBot="1" x14ac:dyDescent="0.25">
      <c r="A9" s="92" t="s">
        <v>5</v>
      </c>
      <c r="B9" s="88" t="s">
        <v>6</v>
      </c>
      <c r="C9" s="92" t="s">
        <v>5</v>
      </c>
      <c r="D9" s="88" t="s">
        <v>6</v>
      </c>
      <c r="E9" s="92" t="s">
        <v>5</v>
      </c>
      <c r="F9" s="88" t="s">
        <v>6</v>
      </c>
    </row>
    <row r="10" spans="1:8" ht="16.5" thickBot="1" x14ac:dyDescent="0.3">
      <c r="A10" s="93">
        <f>WhiteComplete</f>
        <v>0</v>
      </c>
      <c r="B10" s="90">
        <f>WhitePop</f>
        <v>3579488</v>
      </c>
      <c r="C10" s="93">
        <f>IF(Registry_Type=2,WhiteComplete,BlackComplete)</f>
        <v>0</v>
      </c>
      <c r="D10" s="90">
        <f>IF(Registry_Type=2,AllRacesTotalPop,BlackPop)</f>
        <v>1396458</v>
      </c>
      <c r="E10" s="93">
        <f>((A10*B10)+(C10*D10))/F10</f>
        <v>0</v>
      </c>
      <c r="F10" s="90">
        <f>WhitePop+BlackPop</f>
        <v>4975946</v>
      </c>
    </row>
    <row r="11" spans="1:8" x14ac:dyDescent="0.2">
      <c r="F11" s="95"/>
    </row>
    <row r="12" spans="1:8" ht="18" customHeight="1" x14ac:dyDescent="0.2"/>
    <row r="13" spans="1:8" ht="15.75" x14ac:dyDescent="0.25">
      <c r="A13" s="113" t="s">
        <v>7</v>
      </c>
      <c r="B13" s="113"/>
      <c r="C13" s="113"/>
      <c r="D13" s="113"/>
      <c r="E13" s="113"/>
      <c r="F13" s="113"/>
    </row>
    <row r="14" spans="1:8" ht="15.75" x14ac:dyDescent="0.25">
      <c r="A14" s="113" t="s">
        <v>8</v>
      </c>
      <c r="B14" s="113"/>
      <c r="C14" s="113"/>
      <c r="D14" s="113"/>
      <c r="E14" s="113"/>
      <c r="F14" s="113"/>
    </row>
    <row r="15" spans="1:8" ht="13.5" customHeight="1" x14ac:dyDescent="0.2"/>
    <row r="16" spans="1:8" x14ac:dyDescent="0.2">
      <c r="A16" s="83">
        <f>IncidenceCases</f>
        <v>0</v>
      </c>
      <c r="B16" s="70" t="str">
        <f>"Total Incidence Cases, "&amp;CaseYear</f>
        <v>Total Incidence Cases, 2023</v>
      </c>
    </row>
    <row r="17" spans="1:2" x14ac:dyDescent="0.2">
      <c r="A17" s="151">
        <f>PercentDups</f>
        <v>0</v>
      </c>
      <c r="B17" s="70" t="s">
        <v>9</v>
      </c>
    </row>
    <row r="18" spans="1:2" x14ac:dyDescent="0.2">
      <c r="A18" s="84">
        <f>IF(Registry_Type=4,E10,C10)</f>
        <v>0</v>
      </c>
      <c r="B18" s="70" t="s">
        <v>10</v>
      </c>
    </row>
    <row r="19" spans="1:2" x14ac:dyDescent="0.2">
      <c r="A19" s="85">
        <f>A16-(A16*A17/100)</f>
        <v>0</v>
      </c>
      <c r="B19" s="70" t="str">
        <f>CaseYear&amp;" Adjusted Total Incidence Cases"</f>
        <v>2023 Adjusted Total Incidence Cases</v>
      </c>
    </row>
    <row r="20" spans="1:2" x14ac:dyDescent="0.2">
      <c r="A20" s="85">
        <f>IF(A18=0,0,A16/A18)</f>
        <v>0</v>
      </c>
      <c r="B20" s="70" t="str">
        <f>CaseYear&amp;" Expected Incidence Cases"</f>
        <v>2023 Expected Incidence Cases</v>
      </c>
    </row>
    <row r="21" spans="1:2" ht="15.75" thickBot="1" x14ac:dyDescent="0.25"/>
    <row r="22" spans="1:2" ht="21.95" customHeight="1" thickBot="1" x14ac:dyDescent="0.3">
      <c r="A22" s="82">
        <f>IF(A20=0,0,A19/A20)</f>
        <v>0</v>
      </c>
      <c r="B22" s="66" t="str">
        <f>"Final Completeness Estimate for "&amp;CaseYear&amp;", "&amp;Registry</f>
        <v>Final Completeness Estimate for 2023, Alabama</v>
      </c>
    </row>
    <row r="23" spans="1:2" ht="15" customHeight="1" x14ac:dyDescent="0.25">
      <c r="B23" s="66" t="str">
        <f>"Adjusted for Reference Mortality and Duplicate Records"</f>
        <v>Adjusted for Reference Mortality and Duplicate Records</v>
      </c>
    </row>
    <row r="24" spans="1:2" hidden="1" x14ac:dyDescent="0.2"/>
    <row r="27" spans="1:2" x14ac:dyDescent="0.2">
      <c r="A27" s="86"/>
    </row>
    <row r="28" spans="1:2" x14ac:dyDescent="0.2">
      <c r="A28" s="86"/>
    </row>
    <row r="29" spans="1:2" x14ac:dyDescent="0.2">
      <c r="A29" s="61"/>
    </row>
    <row r="30" spans="1:2" x14ac:dyDescent="0.2">
      <c r="A30" s="179">
        <f>Registry_Type</f>
        <v>4</v>
      </c>
    </row>
    <row r="31" spans="1:2" x14ac:dyDescent="0.2">
      <c r="A31" s="61"/>
    </row>
    <row r="50" hidden="1" x14ac:dyDescent="0.2"/>
    <row r="53" hidden="1" x14ac:dyDescent="0.2"/>
    <row r="54" hidden="1" x14ac:dyDescent="0.2"/>
    <row r="56" hidden="1" x14ac:dyDescent="0.2"/>
    <row r="70" hidden="1" x14ac:dyDescent="0.2"/>
    <row r="71" hidden="1" x14ac:dyDescent="0.2"/>
    <row r="91" ht="12.75" hidden="1" customHeight="1" x14ac:dyDescent="0.2"/>
    <row r="103" hidden="1" x14ac:dyDescent="0.2"/>
    <row r="106" hidden="1" x14ac:dyDescent="0.2"/>
  </sheetData>
  <phoneticPr fontId="19" type="noConversion"/>
  <conditionalFormatting sqref="A7:B10 E7:F10">
    <cfRule type="expression" dxfId="3" priority="1" stopIfTrue="1">
      <formula>IF($A$30=2,TRUE,FALSE)</formula>
    </cfRule>
  </conditionalFormatting>
  <printOptions horizontalCentered="1"/>
  <pageMargins left="0.5" right="0.5" top="1" bottom="0.5" header="0.5" footer="0.5"/>
  <pageSetup orientation="portrait" r:id="rId1"/>
  <headerFooter alignWithMargins="0">
    <oddFooter>&amp;CCase Completeness Report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281"/>
  <sheetViews>
    <sheetView showGridLines="0" workbookViewId="0"/>
  </sheetViews>
  <sheetFormatPr defaultColWidth="9.140625" defaultRowHeight="15" x14ac:dyDescent="0.2"/>
  <cols>
    <col min="1" max="1" width="25.5703125" style="64" customWidth="1"/>
    <col min="2" max="2" width="61.42578125" style="64" bestFit="1" customWidth="1"/>
    <col min="3" max="3" width="9.140625" style="64"/>
    <col min="4" max="4" width="7.140625" style="64" customWidth="1"/>
    <col min="5" max="5" width="9.140625" style="64"/>
    <col min="6" max="6" width="12" style="64" customWidth="1"/>
    <col min="7" max="7" width="8.42578125" style="64" customWidth="1"/>
    <col min="8" max="8" width="23.28515625" style="64" hidden="1" customWidth="1"/>
    <col min="9" max="9" width="8.42578125" style="64" hidden="1" customWidth="1"/>
    <col min="10" max="10" width="6.42578125" style="64" hidden="1" customWidth="1"/>
    <col min="11" max="11" width="9.140625" style="64" hidden="1" customWidth="1"/>
    <col min="12" max="12" width="46.28515625" style="64" hidden="1" customWidth="1"/>
    <col min="13" max="13" width="54.42578125" style="64" hidden="1" customWidth="1"/>
    <col min="14" max="14" width="57.140625" style="64" hidden="1" customWidth="1"/>
    <col min="15" max="15" width="10.42578125" style="64" bestFit="1" customWidth="1"/>
    <col min="16" max="16" width="53.42578125" style="64" bestFit="1" customWidth="1"/>
    <col min="17" max="17" width="49.42578125" style="64" bestFit="1" customWidth="1"/>
    <col min="18" max="16384" width="9.140625" style="64"/>
  </cols>
  <sheetData>
    <row r="1" spans="1:14" ht="18" x14ac:dyDescent="0.25">
      <c r="A1" s="78" t="str">
        <f>'Adjustment Info'!A1</f>
        <v>Worksheet for Completeness of Case Ascertainment, version 2.2.b</v>
      </c>
      <c r="H1" s="108" t="s">
        <v>11</v>
      </c>
      <c r="I1" s="107">
        <v>4</v>
      </c>
      <c r="J1" s="64">
        <v>2023</v>
      </c>
      <c r="K1" s="64">
        <v>2</v>
      </c>
      <c r="L1" s="64" t="str">
        <f>"Populations for All Races in "&amp;TRIM(Registry)&amp;" for "&amp;CaseYear</f>
        <v>Populations for All Races in Alabama for 2023</v>
      </c>
      <c r="M1" s="64" t="str">
        <f>"Populations for All Races, Males, in "&amp;TRIM(Registry)&amp;" for "&amp;CaseYear</f>
        <v>Populations for All Races, Males, in Alabama for 2023</v>
      </c>
      <c r="N1" s="64" t="str">
        <f>"Populations for All Races, Females, in "&amp;TRIM(Registry)&amp;" for "&amp;CaseYear</f>
        <v>Populations for All Races, Females, in Alabama for 2023</v>
      </c>
    </row>
    <row r="2" spans="1:14" ht="20.100000000000001" customHeight="1" x14ac:dyDescent="0.25">
      <c r="A2" s="66" t="str">
        <f>TRIM('Adjustment Info'!A2)</f>
        <v>Alabama, Year of Diagnosis 2023</v>
      </c>
      <c r="H2" s="108" t="s">
        <v>12</v>
      </c>
      <c r="I2" s="107">
        <v>4</v>
      </c>
      <c r="J2" s="64">
        <v>2022</v>
      </c>
      <c r="K2" s="64">
        <v>4</v>
      </c>
      <c r="L2" s="64" t="str">
        <f>"Populations for Whites in "&amp;TRIM(Registry)&amp;" for "&amp;CaseYear</f>
        <v>Populations for Whites in Alabama for 2023</v>
      </c>
      <c r="M2" s="64" t="str">
        <f>"Populations for White Males in "&amp;TRIM(Registry)&amp;" for "&amp;CaseYear</f>
        <v>Populations for White Males in Alabama for 2023</v>
      </c>
      <c r="N2" s="64" t="str">
        <f>"Populations for White Females in "&amp;TRIM(Registry)&amp;" for "&amp;CaseYear</f>
        <v>Populations for White Females in Alabama for 2023</v>
      </c>
    </row>
    <row r="3" spans="1:14" x14ac:dyDescent="0.2">
      <c r="H3" s="108" t="s">
        <v>13</v>
      </c>
      <c r="I3" s="107">
        <v>4</v>
      </c>
      <c r="J3" s="64">
        <v>2021</v>
      </c>
    </row>
    <row r="4" spans="1:14" x14ac:dyDescent="0.2">
      <c r="A4" s="67">
        <v>2023</v>
      </c>
      <c r="B4" s="64" t="s">
        <v>14</v>
      </c>
      <c r="H4" s="108" t="s">
        <v>15</v>
      </c>
      <c r="I4" s="107">
        <v>4</v>
      </c>
      <c r="J4" s="64">
        <v>2020</v>
      </c>
    </row>
    <row r="5" spans="1:14" x14ac:dyDescent="0.2">
      <c r="A5" s="68" t="s">
        <v>11</v>
      </c>
      <c r="B5" s="64" t="s">
        <v>17</v>
      </c>
      <c r="D5" s="178">
        <f>VLOOKUP(Registry,registries,2,FALSE)</f>
        <v>4</v>
      </c>
      <c r="H5" s="108" t="s">
        <v>18</v>
      </c>
      <c r="I5" s="107">
        <v>4</v>
      </c>
      <c r="J5" s="64">
        <v>2019</v>
      </c>
      <c r="L5" s="64">
        <f>CaseYear</f>
        <v>2023</v>
      </c>
      <c r="M5" s="177"/>
    </row>
    <row r="6" spans="1:14" x14ac:dyDescent="0.2">
      <c r="A6" s="69"/>
      <c r="B6" s="64" t="str">
        <f>"Total Incidence Cases in "&amp;TRIM(Registry)&amp;" for "&amp;CaseYear</f>
        <v>Total Incidence Cases in Alabama for 2023</v>
      </c>
      <c r="H6" s="108" t="s">
        <v>19</v>
      </c>
      <c r="I6" s="107">
        <v>4</v>
      </c>
      <c r="J6" s="64">
        <v>2018</v>
      </c>
    </row>
    <row r="7" spans="1:14" x14ac:dyDescent="0.2">
      <c r="A7" s="150"/>
      <c r="B7" s="64" t="s">
        <v>20</v>
      </c>
      <c r="H7" s="108" t="s">
        <v>326</v>
      </c>
      <c r="I7" s="107">
        <v>4</v>
      </c>
      <c r="J7" s="64">
        <v>2017</v>
      </c>
    </row>
    <row r="8" spans="1:14" x14ac:dyDescent="0.2">
      <c r="A8" s="135"/>
      <c r="H8" s="108" t="s">
        <v>21</v>
      </c>
      <c r="I8" s="107">
        <v>4</v>
      </c>
      <c r="J8" s="64">
        <v>2016</v>
      </c>
    </row>
    <row r="9" spans="1:14" x14ac:dyDescent="0.2">
      <c r="A9" s="65">
        <f>IF(Registry_Type=4,WhiteMalePop+WhiteFemalePop,VLOOKUP(Registry, PopSexData, 6*(CaseYear-1995)+D5, 0))</f>
        <v>3579488</v>
      </c>
      <c r="B9" s="64" t="str">
        <f>IF(Registry_Type=4,VLOOKUP($D$5,summary_pops,2,0),VLOOKUP(Registry_Type,summary_pops,3,0))</f>
        <v>Populations for Whites in Alabama for 2023</v>
      </c>
      <c r="H9" s="108" t="s">
        <v>22</v>
      </c>
      <c r="I9" s="107">
        <v>4</v>
      </c>
      <c r="J9" s="64">
        <v>2015</v>
      </c>
    </row>
    <row r="10" spans="1:14" x14ac:dyDescent="0.2">
      <c r="A10" s="65">
        <f>IF(Registry_Type=4,VLOOKUP(Registry,PopSexData,6*(CaseYear-1995)+D5,0),VLOOKUP(Registry,PopSexData,6*(CaseYear-1995)+D5+1,0))</f>
        <v>1764183</v>
      </c>
      <c r="B10" s="64" t="str">
        <f>IF(Registry_Type=4,VLOOKUP($D$5,summary_pops,3,0),VLOOKUP(Registry_Type,summary_pops,4,0))</f>
        <v>Populations for White Males in Alabama for 2023</v>
      </c>
      <c r="H10" s="108" t="s">
        <v>16</v>
      </c>
      <c r="I10" s="107">
        <v>4</v>
      </c>
      <c r="J10" s="64">
        <v>2014</v>
      </c>
    </row>
    <row r="11" spans="1:14" x14ac:dyDescent="0.2">
      <c r="A11" s="65">
        <f>VLOOKUP(Registry, PopSexData, 6*(CaseYear-1995)+D5+1, 0)</f>
        <v>1815305</v>
      </c>
      <c r="B11" s="64" t="str">
        <f>VLOOKUP($D$5,summary_pops,4,0)</f>
        <v>Populations for White Females in Alabama for 2023</v>
      </c>
      <c r="H11" s="108" t="s">
        <v>23</v>
      </c>
      <c r="I11" s="107">
        <v>4</v>
      </c>
      <c r="J11" s="64">
        <v>2013</v>
      </c>
    </row>
    <row r="12" spans="1:14" x14ac:dyDescent="0.2">
      <c r="A12" s="65">
        <f>IF(ISERROR(AllRacesMalePop+AllRacesFemalePop),"No Pop Data Available",AllRacesMalePop+AllRacesFemalePop)</f>
        <v>5343671</v>
      </c>
      <c r="B12" s="64" t="str">
        <f>"Total Population, All Races, in "&amp;Registry&amp; " for "&amp;CaseYear</f>
        <v>Total Population, All Races, in Alabama for 2023</v>
      </c>
      <c r="H12" s="108" t="s">
        <v>24</v>
      </c>
      <c r="I12" s="107">
        <v>4</v>
      </c>
      <c r="J12" s="64">
        <v>2012</v>
      </c>
    </row>
    <row r="13" spans="1:14" x14ac:dyDescent="0.2">
      <c r="A13" s="65">
        <f>BlackMalePop+BlackFemalePop</f>
        <v>1396458</v>
      </c>
      <c r="B13" s="64" t="str">
        <f>"Populations for Blacks in "&amp;TRIM(Registry)&amp;" for "&amp;CaseYear</f>
        <v>Populations for Blacks in Alabama for 2023</v>
      </c>
      <c r="H13" s="108" t="s">
        <v>25</v>
      </c>
      <c r="I13" s="107">
        <v>4</v>
      </c>
      <c r="J13" s="64">
        <v>2011</v>
      </c>
    </row>
    <row r="14" spans="1:14" x14ac:dyDescent="0.2">
      <c r="A14" s="65">
        <f>VLOOKUP(Registry, PopSexData, 6*(CaseYear-1995)+(D5+2), 0)</f>
        <v>651220</v>
      </c>
      <c r="B14" s="64" t="str">
        <f>"Populations for Black Males in "&amp;TRIM(Registry)&amp;" for "&amp;CaseYear</f>
        <v>Populations for Black Males in Alabama for 2023</v>
      </c>
      <c r="H14" s="108" t="s">
        <v>26</v>
      </c>
      <c r="I14" s="107">
        <v>4</v>
      </c>
      <c r="J14" s="64">
        <v>2010</v>
      </c>
    </row>
    <row r="15" spans="1:14" x14ac:dyDescent="0.2">
      <c r="A15" s="65">
        <f>VLOOKUP(Registry, PopSexData, 6*(CaseYear-1995)+(D5+3), 0)</f>
        <v>745238</v>
      </c>
      <c r="B15" s="64" t="str">
        <f>"Populations for Black Females in "&amp;TRIM(Registry)&amp;" for "&amp;CaseYear</f>
        <v>Populations for Black Females in Alabama for 2023</v>
      </c>
      <c r="H15" s="108" t="s">
        <v>27</v>
      </c>
      <c r="I15" s="107">
        <v>4</v>
      </c>
    </row>
    <row r="16" spans="1:14" x14ac:dyDescent="0.2">
      <c r="A16" s="65"/>
      <c r="H16" s="108" t="s">
        <v>28</v>
      </c>
      <c r="I16" s="107">
        <v>2</v>
      </c>
    </row>
    <row r="17" spans="1:14" x14ac:dyDescent="0.2">
      <c r="A17" s="65">
        <f>WhitePop+BlackPop</f>
        <v>4975946</v>
      </c>
      <c r="B17" s="64" t="s">
        <v>30</v>
      </c>
      <c r="H17" s="108" t="s">
        <v>29</v>
      </c>
      <c r="I17" s="107">
        <v>4</v>
      </c>
    </row>
    <row r="18" spans="1:14" x14ac:dyDescent="0.2">
      <c r="H18" s="108" t="s">
        <v>31</v>
      </c>
      <c r="I18" s="107">
        <v>4</v>
      </c>
    </row>
    <row r="19" spans="1:14" x14ac:dyDescent="0.2">
      <c r="H19" s="108" t="s">
        <v>32</v>
      </c>
      <c r="I19" s="107">
        <v>4</v>
      </c>
    </row>
    <row r="20" spans="1:14" x14ac:dyDescent="0.2">
      <c r="H20" s="108" t="s">
        <v>33</v>
      </c>
      <c r="I20" s="107">
        <v>4</v>
      </c>
      <c r="J20" s="148"/>
    </row>
    <row r="21" spans="1:14" x14ac:dyDescent="0.2">
      <c r="H21" s="108" t="s">
        <v>34</v>
      </c>
      <c r="I21" s="107">
        <v>4</v>
      </c>
      <c r="J21" s="148"/>
    </row>
    <row r="22" spans="1:14" x14ac:dyDescent="0.2">
      <c r="A22"/>
      <c r="B22"/>
      <c r="C22"/>
      <c r="D22"/>
      <c r="E22"/>
      <c r="F22"/>
      <c r="G22"/>
      <c r="H22" s="108" t="s">
        <v>35</v>
      </c>
      <c r="I22" s="107">
        <v>4</v>
      </c>
      <c r="J22" s="148"/>
      <c r="K22"/>
      <c r="L22"/>
      <c r="M22"/>
      <c r="N22"/>
    </row>
    <row r="23" spans="1:14" x14ac:dyDescent="0.2">
      <c r="A23"/>
      <c r="B23"/>
      <c r="C23"/>
      <c r="D23"/>
      <c r="E23"/>
      <c r="F23"/>
      <c r="G23"/>
      <c r="H23" s="108" t="s">
        <v>36</v>
      </c>
      <c r="I23" s="107">
        <v>4</v>
      </c>
      <c r="J23" s="148"/>
      <c r="K23"/>
      <c r="L23"/>
      <c r="M23"/>
      <c r="N23"/>
    </row>
    <row r="24" spans="1:14" x14ac:dyDescent="0.2">
      <c r="A24"/>
      <c r="B24"/>
      <c r="C24"/>
      <c r="D24"/>
      <c r="E24"/>
      <c r="F24"/>
      <c r="G24"/>
      <c r="H24" s="108" t="s">
        <v>37</v>
      </c>
      <c r="I24" s="107">
        <v>4</v>
      </c>
      <c r="J24" s="148"/>
      <c r="K24"/>
      <c r="L24"/>
      <c r="M24"/>
      <c r="N24"/>
    </row>
    <row r="25" spans="1:14" x14ac:dyDescent="0.2">
      <c r="A25"/>
      <c r="B25"/>
      <c r="C25"/>
      <c r="D25"/>
      <c r="E25"/>
      <c r="F25"/>
      <c r="G25"/>
      <c r="H25" s="108" t="s">
        <v>38</v>
      </c>
      <c r="I25" s="107">
        <v>4</v>
      </c>
      <c r="J25"/>
      <c r="K25"/>
      <c r="L25"/>
      <c r="M25"/>
      <c r="N25"/>
    </row>
    <row r="26" spans="1:14" x14ac:dyDescent="0.2">
      <c r="A26"/>
      <c r="B26"/>
      <c r="C26"/>
      <c r="D26"/>
      <c r="E26"/>
      <c r="F26"/>
      <c r="G26"/>
      <c r="H26" s="108" t="s">
        <v>39</v>
      </c>
      <c r="I26" s="107">
        <v>4</v>
      </c>
      <c r="J26"/>
      <c r="K26"/>
      <c r="L26"/>
      <c r="M26"/>
      <c r="N26"/>
    </row>
    <row r="27" spans="1:14" x14ac:dyDescent="0.2">
      <c r="A27"/>
      <c r="B27"/>
      <c r="C27"/>
      <c r="D27"/>
      <c r="E27"/>
      <c r="F27"/>
      <c r="G27"/>
      <c r="H27" s="108" t="s">
        <v>40</v>
      </c>
      <c r="I27" s="107">
        <v>4</v>
      </c>
      <c r="J27"/>
      <c r="K27"/>
      <c r="L27"/>
      <c r="M27"/>
      <c r="N27"/>
    </row>
    <row r="28" spans="1:14" x14ac:dyDescent="0.2">
      <c r="A28"/>
      <c r="B28"/>
      <c r="C28"/>
      <c r="D28"/>
      <c r="E28"/>
      <c r="F28"/>
      <c r="G28"/>
      <c r="H28" s="108" t="s">
        <v>41</v>
      </c>
      <c r="I28" s="107">
        <v>4</v>
      </c>
      <c r="J28"/>
      <c r="K28"/>
      <c r="L28"/>
      <c r="M28"/>
      <c r="N28"/>
    </row>
    <row r="29" spans="1:14" x14ac:dyDescent="0.2">
      <c r="A29"/>
      <c r="B29"/>
      <c r="C29"/>
      <c r="D29"/>
      <c r="E29"/>
      <c r="F29"/>
      <c r="G29"/>
      <c r="H29" s="108" t="s">
        <v>42</v>
      </c>
      <c r="I29" s="107">
        <v>4</v>
      </c>
      <c r="J29"/>
      <c r="K29"/>
      <c r="L29"/>
      <c r="M29"/>
      <c r="N29"/>
    </row>
    <row r="30" spans="1:14" x14ac:dyDescent="0.2">
      <c r="A30"/>
      <c r="B30"/>
      <c r="C30"/>
      <c r="D30"/>
      <c r="E30"/>
      <c r="F30"/>
      <c r="G30"/>
      <c r="H30" s="108" t="s">
        <v>43</v>
      </c>
      <c r="I30" s="107">
        <v>4</v>
      </c>
      <c r="J30"/>
      <c r="K30"/>
      <c r="L30"/>
      <c r="M30"/>
      <c r="N30"/>
    </row>
    <row r="31" spans="1:14" x14ac:dyDescent="0.2">
      <c r="A31"/>
      <c r="B31"/>
      <c r="C31"/>
      <c r="D31"/>
      <c r="E31"/>
      <c r="F31"/>
      <c r="G31"/>
      <c r="H31" s="108" t="s">
        <v>44</v>
      </c>
      <c r="I31" s="107">
        <v>4</v>
      </c>
      <c r="J31"/>
      <c r="K31"/>
      <c r="L31"/>
      <c r="M31"/>
      <c r="N31"/>
    </row>
    <row r="32" spans="1:14" x14ac:dyDescent="0.2">
      <c r="A32"/>
      <c r="B32"/>
      <c r="C32"/>
      <c r="D32"/>
      <c r="E32"/>
      <c r="F32"/>
      <c r="G32"/>
      <c r="H32" s="108" t="s">
        <v>45</v>
      </c>
      <c r="I32" s="107">
        <v>4</v>
      </c>
      <c r="J32"/>
      <c r="K32"/>
      <c r="L32"/>
      <c r="M32"/>
      <c r="N32"/>
    </row>
    <row r="33" spans="1:14" x14ac:dyDescent="0.2">
      <c r="A33"/>
      <c r="B33"/>
      <c r="C33"/>
      <c r="D33"/>
      <c r="E33"/>
      <c r="F33"/>
      <c r="G33"/>
      <c r="H33" s="108" t="s">
        <v>46</v>
      </c>
      <c r="I33" s="107">
        <v>4</v>
      </c>
      <c r="J33"/>
      <c r="K33"/>
      <c r="L33"/>
      <c r="M33"/>
      <c r="N33"/>
    </row>
    <row r="34" spans="1:14" x14ac:dyDescent="0.2">
      <c r="A34"/>
      <c r="B34"/>
      <c r="C34"/>
      <c r="D34"/>
      <c r="E34"/>
      <c r="F34"/>
      <c r="G34"/>
      <c r="H34" s="108" t="s">
        <v>47</v>
      </c>
      <c r="I34" s="107">
        <v>4</v>
      </c>
      <c r="J34"/>
      <c r="K34"/>
      <c r="L34"/>
      <c r="M34"/>
      <c r="N34"/>
    </row>
    <row r="35" spans="1:14" x14ac:dyDescent="0.2">
      <c r="A35"/>
      <c r="B35"/>
      <c r="C35"/>
      <c r="D35"/>
      <c r="E35"/>
      <c r="F35"/>
      <c r="G35"/>
      <c r="H35" s="108" t="s">
        <v>48</v>
      </c>
      <c r="I35" s="107">
        <v>4</v>
      </c>
      <c r="J35"/>
      <c r="K35"/>
      <c r="L35"/>
      <c r="M35"/>
      <c r="N35"/>
    </row>
    <row r="36" spans="1:14" x14ac:dyDescent="0.2">
      <c r="A36"/>
      <c r="B36"/>
      <c r="C36"/>
      <c r="D36"/>
      <c r="E36"/>
      <c r="F36"/>
      <c r="G36"/>
      <c r="H36" s="108" t="s">
        <v>49</v>
      </c>
      <c r="I36" s="107">
        <v>4</v>
      </c>
      <c r="J36"/>
      <c r="K36"/>
      <c r="L36"/>
      <c r="M36"/>
      <c r="N36"/>
    </row>
    <row r="37" spans="1:14" x14ac:dyDescent="0.2">
      <c r="A37"/>
      <c r="B37"/>
      <c r="C37"/>
      <c r="D37"/>
      <c r="E37"/>
      <c r="F37"/>
      <c r="G37"/>
      <c r="H37" s="108" t="s">
        <v>50</v>
      </c>
      <c r="I37" s="107">
        <v>4</v>
      </c>
      <c r="J37"/>
      <c r="K37"/>
      <c r="L37"/>
      <c r="M37"/>
      <c r="N37"/>
    </row>
    <row r="38" spans="1:14" x14ac:dyDescent="0.2">
      <c r="A38"/>
      <c r="B38"/>
      <c r="C38"/>
      <c r="D38"/>
      <c r="E38"/>
      <c r="F38"/>
      <c r="G38"/>
      <c r="H38" s="108" t="s">
        <v>51</v>
      </c>
      <c r="I38" s="107">
        <v>4</v>
      </c>
      <c r="J38"/>
      <c r="K38"/>
      <c r="L38"/>
      <c r="M38"/>
      <c r="N38"/>
    </row>
    <row r="39" spans="1:14" x14ac:dyDescent="0.2">
      <c r="A39"/>
      <c r="B39"/>
      <c r="C39"/>
      <c r="D39"/>
      <c r="E39"/>
      <c r="F39"/>
      <c r="G39"/>
      <c r="H39" s="108" t="s">
        <v>52</v>
      </c>
      <c r="I39" s="107">
        <v>4</v>
      </c>
      <c r="J39"/>
      <c r="K39"/>
      <c r="L39"/>
      <c r="M39"/>
      <c r="N39"/>
    </row>
    <row r="40" spans="1:14" x14ac:dyDescent="0.2">
      <c r="A40"/>
      <c r="B40"/>
      <c r="C40"/>
      <c r="D40"/>
      <c r="E40"/>
      <c r="F40"/>
      <c r="G40"/>
      <c r="H40" s="108" t="s">
        <v>53</v>
      </c>
      <c r="I40" s="107">
        <v>4</v>
      </c>
      <c r="J40"/>
      <c r="K40"/>
      <c r="L40"/>
      <c r="M40"/>
      <c r="N40"/>
    </row>
    <row r="41" spans="1:14" x14ac:dyDescent="0.2">
      <c r="A41"/>
      <c r="B41"/>
      <c r="C41"/>
      <c r="D41"/>
      <c r="E41"/>
      <c r="F41"/>
      <c r="G41"/>
      <c r="H41" s="108" t="s">
        <v>54</v>
      </c>
      <c r="I41" s="107">
        <v>4</v>
      </c>
      <c r="J41"/>
      <c r="K41"/>
      <c r="L41"/>
      <c r="M41"/>
      <c r="N41"/>
    </row>
    <row r="42" spans="1:14" x14ac:dyDescent="0.2">
      <c r="A42"/>
      <c r="B42"/>
      <c r="C42"/>
      <c r="D42"/>
      <c r="E42"/>
      <c r="F42"/>
      <c r="G42"/>
      <c r="H42" s="108" t="s">
        <v>55</v>
      </c>
      <c r="I42" s="107">
        <v>4</v>
      </c>
      <c r="J42"/>
      <c r="K42"/>
      <c r="L42"/>
      <c r="M42"/>
      <c r="N42"/>
    </row>
    <row r="43" spans="1:14" x14ac:dyDescent="0.2">
      <c r="A43"/>
      <c r="B43"/>
      <c r="C43"/>
      <c r="D43"/>
      <c r="E43"/>
      <c r="F43"/>
      <c r="G43"/>
      <c r="H43" s="108" t="s">
        <v>56</v>
      </c>
      <c r="I43" s="107">
        <v>4</v>
      </c>
      <c r="J43"/>
      <c r="K43"/>
      <c r="L43"/>
      <c r="M43"/>
      <c r="N43"/>
    </row>
    <row r="44" spans="1:14" ht="15" customHeight="1" x14ac:dyDescent="0.2">
      <c r="A44"/>
      <c r="B44"/>
      <c r="C44"/>
      <c r="D44"/>
      <c r="E44"/>
      <c r="F44"/>
      <c r="G44"/>
      <c r="H44" s="108" t="s">
        <v>57</v>
      </c>
      <c r="I44" s="107">
        <v>4</v>
      </c>
      <c r="J44"/>
      <c r="K44"/>
      <c r="L44"/>
      <c r="M44"/>
      <c r="N44"/>
    </row>
    <row r="45" spans="1:14" ht="15" customHeight="1" x14ac:dyDescent="0.2">
      <c r="A45"/>
      <c r="B45"/>
      <c r="C45"/>
      <c r="D45"/>
      <c r="E45"/>
      <c r="F45"/>
      <c r="G45"/>
      <c r="H45" s="108" t="s">
        <v>58</v>
      </c>
      <c r="I45" s="107">
        <v>4</v>
      </c>
      <c r="J45"/>
      <c r="K45"/>
      <c r="L45"/>
      <c r="M45"/>
      <c r="N45"/>
    </row>
    <row r="46" spans="1:14" ht="15" customHeight="1" x14ac:dyDescent="0.2">
      <c r="A46"/>
      <c r="B46"/>
      <c r="C46"/>
      <c r="D46"/>
      <c r="E46"/>
      <c r="F46"/>
      <c r="G46"/>
      <c r="H46" s="108" t="s">
        <v>59</v>
      </c>
      <c r="I46" s="107">
        <v>4</v>
      </c>
      <c r="J46"/>
      <c r="K46"/>
      <c r="L46"/>
      <c r="M46"/>
      <c r="N46"/>
    </row>
    <row r="47" spans="1:14" ht="15" customHeight="1" x14ac:dyDescent="0.2">
      <c r="A47"/>
      <c r="B47"/>
      <c r="C47"/>
      <c r="D47"/>
      <c r="E47"/>
      <c r="F47"/>
      <c r="G47"/>
      <c r="H47" s="108" t="s">
        <v>60</v>
      </c>
      <c r="I47" s="107">
        <v>4</v>
      </c>
      <c r="J47"/>
      <c r="K47"/>
      <c r="L47"/>
      <c r="M47"/>
      <c r="N47"/>
    </row>
    <row r="48" spans="1:14" ht="15" customHeight="1" x14ac:dyDescent="0.2">
      <c r="A48"/>
      <c r="B48"/>
      <c r="C48"/>
      <c r="D48"/>
      <c r="E48"/>
      <c r="F48"/>
      <c r="G48"/>
      <c r="H48" s="108" t="s">
        <v>61</v>
      </c>
      <c r="I48" s="107">
        <v>4</v>
      </c>
      <c r="J48"/>
      <c r="K48"/>
      <c r="L48"/>
      <c r="M48"/>
      <c r="N48"/>
    </row>
    <row r="49" spans="1:14" ht="15" customHeight="1" x14ac:dyDescent="0.2">
      <c r="A49"/>
      <c r="B49"/>
      <c r="C49"/>
      <c r="D49"/>
      <c r="E49"/>
      <c r="F49"/>
      <c r="G49"/>
      <c r="H49" s="108" t="s">
        <v>62</v>
      </c>
      <c r="I49" s="107">
        <v>4</v>
      </c>
      <c r="J49"/>
      <c r="K49"/>
      <c r="L49"/>
      <c r="M49"/>
      <c r="N49"/>
    </row>
    <row r="50" spans="1:14" ht="15" customHeight="1" x14ac:dyDescent="0.2">
      <c r="A50"/>
      <c r="B50"/>
      <c r="C50"/>
      <c r="D50"/>
      <c r="E50"/>
      <c r="F50"/>
      <c r="G50"/>
      <c r="H50" s="108" t="s">
        <v>63</v>
      </c>
      <c r="I50" s="107">
        <v>4</v>
      </c>
      <c r="J50"/>
      <c r="K50"/>
      <c r="L50"/>
      <c r="M50"/>
      <c r="N50"/>
    </row>
    <row r="51" spans="1:14" ht="15" customHeight="1" x14ac:dyDescent="0.2">
      <c r="A51"/>
      <c r="B51"/>
      <c r="C51"/>
      <c r="D51"/>
      <c r="E51"/>
      <c r="F51"/>
      <c r="G51"/>
      <c r="H51" s="108" t="s">
        <v>64</v>
      </c>
      <c r="I51" s="107">
        <v>4</v>
      </c>
      <c r="J51"/>
      <c r="K51"/>
      <c r="L51"/>
      <c r="M51"/>
      <c r="N51"/>
    </row>
    <row r="52" spans="1:14" ht="15" customHeight="1" x14ac:dyDescent="0.2">
      <c r="A52"/>
      <c r="B52"/>
      <c r="C52"/>
      <c r="D52"/>
      <c r="E52"/>
      <c r="F52"/>
      <c r="G52"/>
      <c r="H52" s="108" t="s">
        <v>65</v>
      </c>
      <c r="I52" s="107">
        <v>4</v>
      </c>
      <c r="J52"/>
      <c r="K52"/>
      <c r="L52"/>
      <c r="M52"/>
      <c r="N52"/>
    </row>
    <row r="53" spans="1:14" ht="15" customHeight="1" x14ac:dyDescent="0.2">
      <c r="A53"/>
      <c r="B53"/>
      <c r="C53"/>
      <c r="D53"/>
      <c r="E53"/>
      <c r="F53"/>
      <c r="G53"/>
      <c r="H53" s="108" t="s">
        <v>66</v>
      </c>
      <c r="I53" s="107">
        <v>4</v>
      </c>
      <c r="J53"/>
      <c r="K53"/>
      <c r="L53"/>
      <c r="M53"/>
      <c r="N53"/>
    </row>
    <row r="54" spans="1:14" ht="15" customHeight="1" x14ac:dyDescent="0.2">
      <c r="A54"/>
      <c r="B54"/>
      <c r="C54"/>
      <c r="D54"/>
      <c r="E54"/>
      <c r="F54"/>
      <c r="G54"/>
      <c r="H54" s="108" t="s">
        <v>67</v>
      </c>
      <c r="I54" s="107">
        <v>4</v>
      </c>
      <c r="J54"/>
      <c r="K54"/>
      <c r="L54"/>
      <c r="M54"/>
      <c r="N54"/>
    </row>
    <row r="55" spans="1:14" ht="15" customHeight="1" x14ac:dyDescent="0.2">
      <c r="A55"/>
      <c r="B55"/>
      <c r="C55"/>
      <c r="D55"/>
      <c r="E55"/>
      <c r="F55"/>
      <c r="G55"/>
      <c r="H55" s="108" t="s">
        <v>68</v>
      </c>
      <c r="I55" s="107">
        <v>4</v>
      </c>
      <c r="J55"/>
      <c r="K55"/>
      <c r="L55"/>
      <c r="M55"/>
      <c r="N55"/>
    </row>
    <row r="56" spans="1:14" ht="15" customHeight="1" x14ac:dyDescent="0.2">
      <c r="A56"/>
      <c r="B56"/>
      <c r="C56"/>
      <c r="D56"/>
      <c r="E56"/>
      <c r="F56"/>
      <c r="G56"/>
      <c r="H56" s="108" t="s">
        <v>69</v>
      </c>
      <c r="I56" s="107">
        <v>4</v>
      </c>
      <c r="J56"/>
      <c r="K56"/>
      <c r="L56"/>
      <c r="M56"/>
      <c r="N56"/>
    </row>
    <row r="57" spans="1:14" ht="15" customHeight="1" x14ac:dyDescent="0.2">
      <c r="A57"/>
      <c r="B57"/>
      <c r="C57"/>
      <c r="D57"/>
      <c r="E57"/>
      <c r="F57"/>
      <c r="G57"/>
      <c r="H57" s="108" t="s">
        <v>70</v>
      </c>
      <c r="I57" s="107">
        <v>4</v>
      </c>
      <c r="J57"/>
      <c r="K57"/>
      <c r="L57"/>
      <c r="M57"/>
      <c r="N57"/>
    </row>
    <row r="58" spans="1:14" ht="15" customHeight="1" x14ac:dyDescent="0.2">
      <c r="A58"/>
      <c r="B58"/>
      <c r="C58"/>
      <c r="D58"/>
      <c r="E58"/>
      <c r="F58"/>
      <c r="G58"/>
      <c r="H58" s="108" t="s">
        <v>305</v>
      </c>
      <c r="I58" s="107">
        <v>2</v>
      </c>
      <c r="J58"/>
      <c r="K58"/>
      <c r="L58"/>
      <c r="M58"/>
      <c r="N58"/>
    </row>
    <row r="59" spans="1:14" ht="15" customHeight="1" x14ac:dyDescent="0.2">
      <c r="A59"/>
      <c r="B59"/>
      <c r="C59"/>
      <c r="D59"/>
      <c r="E59"/>
      <c r="F59"/>
      <c r="G59"/>
      <c r="H59" s="108" t="s">
        <v>71</v>
      </c>
      <c r="I59" s="107">
        <v>2</v>
      </c>
      <c r="J59"/>
      <c r="K59"/>
      <c r="L59"/>
      <c r="M59"/>
      <c r="N59"/>
    </row>
    <row r="60" spans="1:14" ht="15" customHeight="1" x14ac:dyDescent="0.2">
      <c r="A60"/>
      <c r="B60"/>
      <c r="C60"/>
      <c r="D60"/>
      <c r="E60"/>
      <c r="F60"/>
      <c r="G60"/>
      <c r="H60" s="108" t="s">
        <v>72</v>
      </c>
      <c r="I60" s="107">
        <v>2</v>
      </c>
      <c r="J60"/>
      <c r="K60"/>
      <c r="L60"/>
      <c r="M60"/>
      <c r="N60"/>
    </row>
    <row r="61" spans="1:14" ht="15" customHeight="1" x14ac:dyDescent="0.2">
      <c r="A61"/>
      <c r="B61"/>
      <c r="C61"/>
      <c r="D61"/>
      <c r="E61"/>
      <c r="F61"/>
      <c r="G61"/>
      <c r="H61" s="108" t="s">
        <v>73</v>
      </c>
      <c r="I61" s="107">
        <v>2</v>
      </c>
      <c r="J61"/>
      <c r="K61"/>
      <c r="L61"/>
      <c r="M61"/>
      <c r="N61"/>
    </row>
    <row r="62" spans="1:14" ht="15" customHeight="1" x14ac:dyDescent="0.2">
      <c r="A62"/>
      <c r="B62"/>
      <c r="C62"/>
      <c r="D62"/>
      <c r="E62"/>
      <c r="F62"/>
      <c r="G62"/>
      <c r="H62" s="108" t="s">
        <v>74</v>
      </c>
      <c r="I62" s="107">
        <v>2</v>
      </c>
      <c r="J62"/>
      <c r="K62"/>
      <c r="L62"/>
      <c r="M62"/>
      <c r="N62"/>
    </row>
    <row r="63" spans="1:14" ht="15" customHeight="1" x14ac:dyDescent="0.2">
      <c r="A63"/>
      <c r="B63"/>
      <c r="C63"/>
      <c r="D63"/>
      <c r="E63"/>
      <c r="F63"/>
      <c r="G63"/>
      <c r="H63" s="108" t="s">
        <v>75</v>
      </c>
      <c r="I63" s="107">
        <v>2</v>
      </c>
      <c r="J63"/>
      <c r="K63"/>
      <c r="L63"/>
      <c r="M63"/>
      <c r="N63"/>
    </row>
    <row r="64" spans="1:14" ht="15" customHeight="1" x14ac:dyDescent="0.2">
      <c r="A64"/>
      <c r="B64"/>
      <c r="C64"/>
      <c r="D64"/>
      <c r="E64"/>
      <c r="F64"/>
      <c r="G64"/>
      <c r="H64" s="108" t="s">
        <v>306</v>
      </c>
      <c r="I64" s="107">
        <v>2</v>
      </c>
      <c r="J64"/>
      <c r="K64"/>
      <c r="L64"/>
      <c r="M64"/>
      <c r="N64"/>
    </row>
    <row r="65" spans="1:14" ht="15" customHeight="1" x14ac:dyDescent="0.2">
      <c r="A65"/>
      <c r="B65"/>
      <c r="C65"/>
      <c r="D65"/>
      <c r="E65"/>
      <c r="F65"/>
      <c r="G65"/>
      <c r="H65" s="108" t="s">
        <v>76</v>
      </c>
      <c r="I65" s="107">
        <v>2</v>
      </c>
      <c r="J65"/>
      <c r="K65"/>
      <c r="L65"/>
      <c r="M65"/>
      <c r="N65"/>
    </row>
    <row r="66" spans="1:14" ht="15" customHeight="1" x14ac:dyDescent="0.2">
      <c r="A66"/>
      <c r="B66"/>
      <c r="C66"/>
      <c r="D66"/>
      <c r="E66"/>
      <c r="F66"/>
      <c r="G66"/>
      <c r="H66" s="108" t="s">
        <v>271</v>
      </c>
      <c r="I66" s="107">
        <v>2</v>
      </c>
      <c r="J66"/>
      <c r="K66"/>
      <c r="L66"/>
      <c r="M66"/>
      <c r="N66"/>
    </row>
    <row r="67" spans="1:14" ht="15" customHeight="1" x14ac:dyDescent="0.2">
      <c r="A67"/>
      <c r="B67"/>
      <c r="C67"/>
      <c r="D67"/>
      <c r="E67"/>
      <c r="F67"/>
      <c r="G67"/>
      <c r="H67" s="108" t="s">
        <v>77</v>
      </c>
      <c r="I67" s="107">
        <v>2</v>
      </c>
      <c r="J67"/>
      <c r="K67"/>
      <c r="L67"/>
      <c r="M67"/>
      <c r="N67"/>
    </row>
    <row r="68" spans="1:14" ht="15" customHeight="1" x14ac:dyDescent="0.2">
      <c r="A68"/>
      <c r="B68"/>
      <c r="C68"/>
      <c r="D68"/>
      <c r="E68"/>
      <c r="F68"/>
      <c r="G68"/>
      <c r="H68" s="108" t="s">
        <v>78</v>
      </c>
      <c r="I68" s="107">
        <v>2</v>
      </c>
      <c r="J68"/>
      <c r="K68"/>
      <c r="L68"/>
      <c r="M68"/>
      <c r="N68"/>
    </row>
    <row r="69" spans="1:14" ht="15" customHeight="1" x14ac:dyDescent="0.2">
      <c r="A69"/>
      <c r="B69"/>
      <c r="C69"/>
      <c r="D69"/>
      <c r="E69"/>
      <c r="F69"/>
      <c r="G69"/>
      <c r="H69" s="108" t="s">
        <v>79</v>
      </c>
      <c r="I69" s="107">
        <v>2</v>
      </c>
      <c r="J69"/>
      <c r="K69"/>
      <c r="L69"/>
      <c r="M69"/>
      <c r="N69"/>
    </row>
    <row r="70" spans="1:14" ht="15" customHeight="1" x14ac:dyDescent="0.2">
      <c r="A70"/>
      <c r="B70"/>
      <c r="C70"/>
      <c r="D70"/>
      <c r="E70"/>
      <c r="F70"/>
      <c r="G70"/>
      <c r="H70" s="108" t="s">
        <v>80</v>
      </c>
      <c r="I70" s="107">
        <v>2</v>
      </c>
      <c r="J70"/>
      <c r="K70"/>
      <c r="L70"/>
      <c r="M70"/>
      <c r="N70"/>
    </row>
    <row r="71" spans="1:14" ht="15.75" thickBot="1" x14ac:dyDescent="0.25">
      <c r="A71"/>
      <c r="B71"/>
      <c r="C71"/>
      <c r="D71"/>
      <c r="E71"/>
      <c r="F71"/>
      <c r="G71"/>
      <c r="H71" s="110" t="s">
        <v>81</v>
      </c>
      <c r="I71" s="107">
        <v>2</v>
      </c>
      <c r="J71"/>
      <c r="K71"/>
      <c r="L71"/>
      <c r="M71"/>
      <c r="N71"/>
    </row>
    <row r="72" spans="1:14" x14ac:dyDescent="0.2">
      <c r="A72"/>
      <c r="B72"/>
      <c r="C72"/>
      <c r="D72"/>
      <c r="E72"/>
      <c r="F72"/>
      <c r="G72"/>
      <c r="H72" s="109"/>
      <c r="I72"/>
      <c r="J72"/>
      <c r="K72"/>
      <c r="L72"/>
      <c r="M72"/>
      <c r="N72"/>
    </row>
    <row r="73" spans="1:14" x14ac:dyDescent="0.2">
      <c r="A73"/>
      <c r="B73"/>
      <c r="C73"/>
      <c r="D73"/>
      <c r="E73"/>
      <c r="F73"/>
      <c r="G73"/>
      <c r="H73" s="109"/>
      <c r="I73"/>
      <c r="J73"/>
      <c r="K73"/>
      <c r="L73"/>
      <c r="M73"/>
      <c r="N73"/>
    </row>
    <row r="74" spans="1:14" x14ac:dyDescent="0.2">
      <c r="A74"/>
      <c r="B74"/>
      <c r="C74"/>
      <c r="D74"/>
      <c r="E74"/>
      <c r="F74"/>
      <c r="G74"/>
      <c r="H74" s="109"/>
      <c r="I74"/>
      <c r="J74"/>
      <c r="K74"/>
      <c r="L74"/>
      <c r="M74"/>
      <c r="N74"/>
    </row>
    <row r="75" spans="1:14" x14ac:dyDescent="0.2">
      <c r="A75"/>
      <c r="B75"/>
      <c r="C75"/>
      <c r="D75"/>
      <c r="E75"/>
      <c r="F75"/>
      <c r="G75"/>
      <c r="H75" s="109"/>
      <c r="I75"/>
      <c r="J75"/>
      <c r="K75"/>
      <c r="L75"/>
      <c r="M75"/>
      <c r="N75"/>
    </row>
    <row r="76" spans="1:14" x14ac:dyDescent="0.2">
      <c r="A76"/>
      <c r="B76"/>
      <c r="C76"/>
      <c r="D76"/>
      <c r="E76"/>
      <c r="F76"/>
      <c r="G76"/>
      <c r="H76" s="109"/>
      <c r="I76"/>
      <c r="J76"/>
      <c r="K76"/>
      <c r="L76"/>
      <c r="M76"/>
      <c r="N76"/>
    </row>
    <row r="77" spans="1:14" x14ac:dyDescent="0.2">
      <c r="A77"/>
      <c r="B77"/>
      <c r="C77"/>
      <c r="D77"/>
      <c r="E77"/>
      <c r="F77"/>
      <c r="G77"/>
      <c r="H77" s="109"/>
      <c r="I77"/>
      <c r="J77"/>
      <c r="K77"/>
      <c r="L77"/>
      <c r="M77"/>
      <c r="N77"/>
    </row>
    <row r="78" spans="1:14" x14ac:dyDescent="0.2">
      <c r="A78"/>
      <c r="B78"/>
      <c r="C78"/>
      <c r="D78"/>
      <c r="E78"/>
      <c r="F78"/>
      <c r="G78"/>
      <c r="H78" s="109"/>
      <c r="I78"/>
      <c r="J78"/>
      <c r="K78"/>
      <c r="L78"/>
      <c r="M78"/>
      <c r="N78"/>
    </row>
    <row r="79" spans="1:14" x14ac:dyDescent="0.2">
      <c r="A79"/>
      <c r="B79"/>
      <c r="C79"/>
      <c r="D79"/>
      <c r="E79"/>
      <c r="F79"/>
      <c r="G79"/>
      <c r="H79" s="109"/>
      <c r="I79"/>
      <c r="J79"/>
      <c r="K79"/>
      <c r="L79"/>
      <c r="M79"/>
      <c r="N79"/>
    </row>
    <row r="80" spans="1:14" x14ac:dyDescent="0.2">
      <c r="A80"/>
      <c r="B80"/>
      <c r="C80"/>
      <c r="D80"/>
      <c r="E80"/>
      <c r="F80"/>
      <c r="G80"/>
      <c r="H80" s="109"/>
      <c r="I80"/>
      <c r="J80"/>
      <c r="K80"/>
      <c r="L80"/>
      <c r="M80"/>
      <c r="N80"/>
    </row>
    <row r="81" spans="1:14" x14ac:dyDescent="0.2">
      <c r="A81"/>
      <c r="B81"/>
      <c r="C81"/>
      <c r="D81"/>
      <c r="E81"/>
      <c r="F81"/>
      <c r="G81"/>
      <c r="H81" s="109"/>
      <c r="I81"/>
      <c r="J81"/>
      <c r="K81"/>
      <c r="L81"/>
      <c r="M81"/>
      <c r="N81"/>
    </row>
    <row r="82" spans="1:14" x14ac:dyDescent="0.2">
      <c r="A82"/>
      <c r="B82"/>
      <c r="C82"/>
      <c r="D82"/>
      <c r="E82"/>
      <c r="F82"/>
      <c r="G82"/>
      <c r="H82" s="109"/>
      <c r="I82"/>
      <c r="J82"/>
      <c r="K82"/>
      <c r="L82"/>
      <c r="M82"/>
      <c r="N82"/>
    </row>
    <row r="83" spans="1:14" x14ac:dyDescent="0.2">
      <c r="A83"/>
      <c r="B83"/>
      <c r="C83"/>
      <c r="D83"/>
      <c r="E83"/>
      <c r="F83"/>
      <c r="G83"/>
      <c r="H83" s="109"/>
      <c r="I83"/>
      <c r="J83"/>
      <c r="K83"/>
      <c r="L83"/>
      <c r="M83"/>
      <c r="N83"/>
    </row>
    <row r="84" spans="1:14" x14ac:dyDescent="0.2">
      <c r="A84"/>
      <c r="B84"/>
      <c r="C84"/>
      <c r="D84"/>
      <c r="E84"/>
      <c r="F84"/>
      <c r="G84"/>
      <c r="H84" s="109"/>
      <c r="I84"/>
      <c r="J84"/>
      <c r="K84"/>
      <c r="L84"/>
      <c r="M84"/>
      <c r="N84"/>
    </row>
    <row r="85" spans="1:14" x14ac:dyDescent="0.2">
      <c r="A85"/>
      <c r="B85"/>
      <c r="C85"/>
      <c r="D85"/>
      <c r="E85"/>
      <c r="F85"/>
      <c r="G85"/>
      <c r="H85" s="109"/>
      <c r="I85"/>
      <c r="J85"/>
      <c r="K85"/>
      <c r="L85"/>
      <c r="M85"/>
      <c r="N85"/>
    </row>
    <row r="86" spans="1:14" x14ac:dyDescent="0.2">
      <c r="A86"/>
      <c r="B86"/>
      <c r="C86"/>
      <c r="D86"/>
      <c r="E86"/>
      <c r="F86"/>
      <c r="G86"/>
      <c r="H86" s="109"/>
      <c r="I86"/>
      <c r="J86"/>
      <c r="K86"/>
      <c r="L86"/>
      <c r="M86"/>
      <c r="N86"/>
    </row>
    <row r="87" spans="1:14" x14ac:dyDescent="0.2">
      <c r="A87"/>
      <c r="B87"/>
      <c r="C87"/>
      <c r="D87"/>
      <c r="E87"/>
      <c r="F87"/>
      <c r="G87"/>
      <c r="H87" s="109"/>
      <c r="I87"/>
      <c r="J87"/>
      <c r="K87"/>
      <c r="L87"/>
      <c r="M87"/>
      <c r="N87"/>
    </row>
    <row r="88" spans="1:14" x14ac:dyDescent="0.2">
      <c r="A88"/>
      <c r="B88"/>
      <c r="C88"/>
      <c r="D88"/>
      <c r="E88"/>
      <c r="F88"/>
      <c r="G88"/>
      <c r="H88" s="109"/>
      <c r="I88"/>
      <c r="J88"/>
      <c r="K88"/>
      <c r="L88"/>
      <c r="M88"/>
      <c r="N88"/>
    </row>
    <row r="89" spans="1:14" x14ac:dyDescent="0.2">
      <c r="A89"/>
      <c r="B89"/>
      <c r="C89"/>
      <c r="D89"/>
      <c r="E89"/>
      <c r="F89"/>
      <c r="G89"/>
      <c r="H89" s="109"/>
      <c r="I89"/>
      <c r="J89"/>
      <c r="K89"/>
      <c r="L89"/>
      <c r="M89"/>
      <c r="N89"/>
    </row>
    <row r="90" spans="1:14" x14ac:dyDescent="0.2">
      <c r="A90"/>
      <c r="B90"/>
      <c r="C90"/>
      <c r="D90"/>
      <c r="E90"/>
      <c r="F90"/>
      <c r="G90"/>
      <c r="H90" s="109"/>
      <c r="I90"/>
      <c r="J90"/>
      <c r="K90"/>
      <c r="L90"/>
      <c r="M90"/>
      <c r="N90"/>
    </row>
    <row r="91" spans="1:14" x14ac:dyDescent="0.2">
      <c r="A91"/>
      <c r="B91"/>
      <c r="C91"/>
      <c r="D91"/>
      <c r="E91"/>
      <c r="F91"/>
      <c r="G91"/>
      <c r="H91" s="109"/>
      <c r="I91"/>
      <c r="J91"/>
      <c r="K91"/>
      <c r="L91"/>
      <c r="M91"/>
      <c r="N91"/>
    </row>
    <row r="92" spans="1:14" x14ac:dyDescent="0.2">
      <c r="A92"/>
      <c r="B92"/>
      <c r="C92"/>
      <c r="D92"/>
      <c r="E92"/>
      <c r="F92"/>
      <c r="G92"/>
      <c r="H92" s="109"/>
      <c r="I92"/>
      <c r="J92"/>
      <c r="K92"/>
      <c r="L92"/>
      <c r="M92"/>
      <c r="N92"/>
    </row>
    <row r="93" spans="1:14" x14ac:dyDescent="0.2">
      <c r="A93"/>
      <c r="B93"/>
      <c r="C93"/>
      <c r="D93"/>
      <c r="E93"/>
      <c r="F93"/>
      <c r="G93"/>
      <c r="H93" s="109"/>
      <c r="I93"/>
      <c r="J93"/>
      <c r="K93"/>
      <c r="L93"/>
      <c r="M93"/>
      <c r="N93"/>
    </row>
    <row r="94" spans="1:14" x14ac:dyDescent="0.2">
      <c r="A94"/>
      <c r="B94"/>
      <c r="C94"/>
      <c r="D94"/>
      <c r="E94"/>
      <c r="F94"/>
      <c r="G94"/>
      <c r="H94" s="109"/>
      <c r="I94"/>
      <c r="J94"/>
      <c r="K94"/>
      <c r="L94"/>
      <c r="M94"/>
      <c r="N94"/>
    </row>
    <row r="95" spans="1:14" ht="15.75" thickBot="1" x14ac:dyDescent="0.25">
      <c r="A95"/>
      <c r="B95"/>
      <c r="C95"/>
      <c r="D95"/>
      <c r="E95"/>
      <c r="F95"/>
      <c r="G95"/>
      <c r="H95" s="111"/>
      <c r="I95"/>
      <c r="J95"/>
      <c r="K95"/>
      <c r="L95"/>
      <c r="M95"/>
      <c r="N95"/>
    </row>
    <row r="96" spans="1:14" x14ac:dyDescent="0.2">
      <c r="A96"/>
      <c r="B96"/>
      <c r="C96"/>
      <c r="D96"/>
      <c r="E96"/>
      <c r="F96"/>
      <c r="G96"/>
      <c r="I96"/>
      <c r="J96"/>
      <c r="K96"/>
      <c r="L96"/>
      <c r="M96"/>
      <c r="N96"/>
    </row>
    <row r="97" spans="1:14" x14ac:dyDescent="0.2">
      <c r="A97"/>
      <c r="B97"/>
      <c r="C97"/>
      <c r="D97"/>
      <c r="E97"/>
      <c r="F97"/>
      <c r="G97"/>
      <c r="I97"/>
      <c r="J97"/>
      <c r="K97"/>
      <c r="L97"/>
      <c r="M97"/>
      <c r="N97"/>
    </row>
    <row r="98" spans="1:14" x14ac:dyDescent="0.2">
      <c r="A98"/>
      <c r="B98"/>
      <c r="C98"/>
      <c r="D98"/>
      <c r="E98"/>
      <c r="F98"/>
      <c r="G98"/>
      <c r="I98"/>
      <c r="J98"/>
      <c r="K98"/>
      <c r="L98"/>
      <c r="M98"/>
      <c r="N98"/>
    </row>
    <row r="99" spans="1:14" x14ac:dyDescent="0.2">
      <c r="A99"/>
      <c r="B99"/>
      <c r="C99"/>
      <c r="D99"/>
      <c r="E99"/>
      <c r="F99"/>
      <c r="G99"/>
      <c r="I99"/>
      <c r="J99"/>
      <c r="K99"/>
      <c r="L99"/>
      <c r="M99"/>
      <c r="N99"/>
    </row>
    <row r="100" spans="1:14" x14ac:dyDescent="0.2">
      <c r="A100"/>
      <c r="B100"/>
      <c r="C100"/>
      <c r="D100"/>
      <c r="E100"/>
      <c r="F100"/>
      <c r="G100"/>
      <c r="I100"/>
      <c r="J100"/>
      <c r="K100"/>
      <c r="L100"/>
      <c r="M100"/>
      <c r="N100"/>
    </row>
    <row r="101" spans="1:14" x14ac:dyDescent="0.2">
      <c r="A101"/>
      <c r="B101"/>
      <c r="C101"/>
      <c r="D101"/>
      <c r="E101"/>
      <c r="F101"/>
      <c r="G101"/>
      <c r="I101"/>
      <c r="J101"/>
      <c r="K101"/>
      <c r="L101"/>
      <c r="M101"/>
      <c r="N101"/>
    </row>
    <row r="102" spans="1:14" x14ac:dyDescent="0.2">
      <c r="A102"/>
      <c r="B102"/>
      <c r="C102"/>
      <c r="D102"/>
      <c r="E102"/>
      <c r="F102"/>
      <c r="G102"/>
      <c r="I102"/>
      <c r="J102"/>
      <c r="K102"/>
      <c r="L102"/>
      <c r="M102"/>
      <c r="N102"/>
    </row>
    <row r="103" spans="1:14" x14ac:dyDescent="0.2">
      <c r="A103"/>
      <c r="B103"/>
      <c r="C103"/>
      <c r="D103"/>
      <c r="E103"/>
      <c r="F103"/>
      <c r="G103"/>
      <c r="I103"/>
      <c r="J103"/>
      <c r="K103"/>
      <c r="L103"/>
      <c r="M103"/>
      <c r="N103"/>
    </row>
    <row r="104" spans="1:14" x14ac:dyDescent="0.2">
      <c r="A104"/>
      <c r="B104"/>
      <c r="C104"/>
      <c r="D104"/>
      <c r="E104"/>
      <c r="F104"/>
      <c r="G104"/>
      <c r="I104"/>
      <c r="J104"/>
      <c r="K104"/>
      <c r="L104"/>
      <c r="M104"/>
      <c r="N104"/>
    </row>
    <row r="105" spans="1:14" x14ac:dyDescent="0.2">
      <c r="A105"/>
      <c r="B105"/>
      <c r="C105"/>
      <c r="D105"/>
      <c r="E105"/>
      <c r="F105"/>
      <c r="G105"/>
      <c r="I105"/>
      <c r="J105"/>
      <c r="K105"/>
      <c r="L105"/>
      <c r="M105"/>
      <c r="N105"/>
    </row>
    <row r="106" spans="1:14" x14ac:dyDescent="0.2">
      <c r="A106"/>
      <c r="B106"/>
      <c r="C106"/>
      <c r="D106"/>
      <c r="E106"/>
      <c r="F106"/>
      <c r="G106"/>
      <c r="I106"/>
      <c r="J106"/>
      <c r="K106"/>
      <c r="L106"/>
      <c r="M106"/>
      <c r="N106"/>
    </row>
    <row r="107" spans="1:14" x14ac:dyDescent="0.2">
      <c r="A107"/>
      <c r="B107"/>
      <c r="C107"/>
      <c r="D107"/>
      <c r="E107"/>
      <c r="F107"/>
      <c r="G107"/>
      <c r="I107"/>
      <c r="J107"/>
      <c r="K107"/>
      <c r="L107"/>
      <c r="M107"/>
      <c r="N107"/>
    </row>
    <row r="108" spans="1:14" x14ac:dyDescent="0.2">
      <c r="A108"/>
      <c r="B108"/>
      <c r="C108"/>
      <c r="D108"/>
      <c r="E108"/>
      <c r="F108"/>
      <c r="G108"/>
      <c r="I108"/>
      <c r="J108"/>
      <c r="K108"/>
      <c r="L108"/>
      <c r="M108"/>
      <c r="N108"/>
    </row>
    <row r="109" spans="1:14" x14ac:dyDescent="0.2">
      <c r="A109"/>
      <c r="B109"/>
      <c r="C109"/>
      <c r="D109"/>
      <c r="E109"/>
      <c r="F109"/>
      <c r="G109"/>
      <c r="I109"/>
      <c r="J109"/>
      <c r="K109"/>
      <c r="L109"/>
      <c r="M109"/>
      <c r="N109"/>
    </row>
    <row r="110" spans="1:14" x14ac:dyDescent="0.2">
      <c r="A110"/>
      <c r="B110"/>
      <c r="C110"/>
      <c r="D110"/>
      <c r="E110"/>
      <c r="F110"/>
      <c r="G110"/>
      <c r="I110"/>
      <c r="J110"/>
      <c r="K110"/>
      <c r="L110"/>
      <c r="M110"/>
      <c r="N110"/>
    </row>
    <row r="111" spans="1:14" x14ac:dyDescent="0.2">
      <c r="A111"/>
      <c r="B111"/>
      <c r="C111"/>
      <c r="D111"/>
      <c r="E111"/>
      <c r="F111"/>
      <c r="G111"/>
      <c r="I111"/>
      <c r="J111"/>
      <c r="K111"/>
      <c r="L111"/>
      <c r="M111"/>
      <c r="N111"/>
    </row>
    <row r="112" spans="1:14" x14ac:dyDescent="0.2">
      <c r="A112"/>
      <c r="B112"/>
      <c r="C112"/>
      <c r="D112"/>
      <c r="E112"/>
      <c r="F112"/>
      <c r="G112"/>
      <c r="I112"/>
      <c r="J112"/>
      <c r="K112"/>
      <c r="L112"/>
      <c r="M112"/>
      <c r="N112"/>
    </row>
    <row r="113" spans="1:14" x14ac:dyDescent="0.2">
      <c r="A113"/>
      <c r="B113"/>
      <c r="C113"/>
      <c r="D113"/>
      <c r="E113"/>
      <c r="F113"/>
      <c r="G113"/>
      <c r="I113"/>
      <c r="J113"/>
      <c r="K113"/>
      <c r="L113"/>
      <c r="M113"/>
      <c r="N113"/>
    </row>
    <row r="114" spans="1:14" x14ac:dyDescent="0.2">
      <c r="A114"/>
      <c r="B114"/>
      <c r="C114"/>
      <c r="D114"/>
      <c r="E114"/>
      <c r="F114"/>
      <c r="G114"/>
      <c r="I114"/>
      <c r="J114"/>
      <c r="K114"/>
      <c r="L114"/>
      <c r="M114"/>
      <c r="N114"/>
    </row>
    <row r="115" spans="1:14" x14ac:dyDescent="0.2">
      <c r="A115"/>
      <c r="B115"/>
      <c r="C115"/>
      <c r="D115"/>
      <c r="E115"/>
      <c r="F115"/>
      <c r="G115"/>
      <c r="I115"/>
      <c r="J115"/>
      <c r="K115"/>
      <c r="L115"/>
      <c r="M115"/>
      <c r="N115"/>
    </row>
    <row r="116" spans="1:14" x14ac:dyDescent="0.2">
      <c r="A116"/>
      <c r="B116"/>
      <c r="C116"/>
      <c r="D116"/>
      <c r="E116"/>
      <c r="F116"/>
      <c r="G116"/>
      <c r="I116"/>
      <c r="J116"/>
      <c r="K116"/>
      <c r="L116"/>
      <c r="M116"/>
      <c r="N116"/>
    </row>
    <row r="117" spans="1:14" x14ac:dyDescent="0.2">
      <c r="A117"/>
      <c r="B117"/>
      <c r="C117"/>
      <c r="D117"/>
      <c r="E117"/>
      <c r="F117"/>
      <c r="G117"/>
      <c r="I117"/>
      <c r="J117"/>
      <c r="K117"/>
      <c r="L117"/>
      <c r="M117"/>
      <c r="N117"/>
    </row>
    <row r="118" spans="1:14" x14ac:dyDescent="0.2">
      <c r="A118"/>
      <c r="B118"/>
      <c r="C118"/>
      <c r="D118"/>
      <c r="E118"/>
      <c r="F118"/>
      <c r="G118"/>
      <c r="I118"/>
      <c r="J118"/>
      <c r="K118"/>
      <c r="L118"/>
      <c r="M118"/>
      <c r="N118"/>
    </row>
    <row r="119" spans="1:14" x14ac:dyDescent="0.2">
      <c r="A119"/>
      <c r="B119"/>
      <c r="C119"/>
      <c r="D119"/>
      <c r="E119"/>
      <c r="F119"/>
      <c r="G119"/>
      <c r="I119"/>
      <c r="J119"/>
      <c r="K119"/>
      <c r="L119"/>
      <c r="M119"/>
      <c r="N119"/>
    </row>
    <row r="120" spans="1:14" x14ac:dyDescent="0.2">
      <c r="A120"/>
      <c r="B120"/>
      <c r="C120"/>
      <c r="D120"/>
      <c r="E120"/>
      <c r="F120"/>
      <c r="G120"/>
      <c r="I120"/>
      <c r="J120"/>
      <c r="K120"/>
      <c r="L120"/>
      <c r="M120"/>
      <c r="N120"/>
    </row>
    <row r="121" spans="1:14" x14ac:dyDescent="0.2">
      <c r="A121"/>
      <c r="B121"/>
      <c r="C121"/>
      <c r="D121"/>
      <c r="E121"/>
      <c r="F121"/>
      <c r="G121"/>
      <c r="I121"/>
      <c r="J121"/>
      <c r="K121"/>
      <c r="L121"/>
      <c r="M121"/>
      <c r="N121"/>
    </row>
    <row r="122" spans="1:14" x14ac:dyDescent="0.2">
      <c r="A122"/>
      <c r="B122"/>
      <c r="C122"/>
      <c r="D122"/>
      <c r="E122"/>
      <c r="F122"/>
      <c r="G122"/>
      <c r="I122"/>
      <c r="J122"/>
      <c r="K122"/>
      <c r="L122"/>
      <c r="M122"/>
      <c r="N122"/>
    </row>
    <row r="123" spans="1:14" x14ac:dyDescent="0.2">
      <c r="A123"/>
      <c r="B123"/>
      <c r="C123"/>
      <c r="D123"/>
      <c r="E123"/>
      <c r="F123"/>
      <c r="G123"/>
      <c r="I123"/>
      <c r="J123"/>
      <c r="K123"/>
      <c r="L123"/>
      <c r="M123"/>
      <c r="N123"/>
    </row>
    <row r="124" spans="1:14" x14ac:dyDescent="0.2">
      <c r="A124"/>
      <c r="B124"/>
      <c r="C124"/>
      <c r="D124"/>
      <c r="E124"/>
      <c r="F124"/>
      <c r="G124"/>
      <c r="I124"/>
      <c r="J124"/>
      <c r="K124"/>
      <c r="L124"/>
      <c r="M124"/>
      <c r="N124"/>
    </row>
    <row r="125" spans="1:14" x14ac:dyDescent="0.2">
      <c r="A125"/>
      <c r="B125"/>
      <c r="C125"/>
      <c r="D125"/>
      <c r="E125"/>
      <c r="F125"/>
      <c r="G125"/>
      <c r="I125"/>
      <c r="J125"/>
      <c r="K125"/>
      <c r="L125"/>
      <c r="M125"/>
      <c r="N125"/>
    </row>
    <row r="126" spans="1:14" x14ac:dyDescent="0.2">
      <c r="A126"/>
      <c r="B126"/>
      <c r="C126"/>
      <c r="D126"/>
      <c r="E126"/>
      <c r="F126"/>
      <c r="G126"/>
      <c r="I126"/>
      <c r="J126"/>
      <c r="K126"/>
      <c r="L126"/>
      <c r="M126"/>
      <c r="N126"/>
    </row>
    <row r="127" spans="1:14" x14ac:dyDescent="0.2">
      <c r="A127"/>
      <c r="B127"/>
      <c r="C127"/>
      <c r="D127"/>
      <c r="E127"/>
      <c r="F127"/>
      <c r="G127"/>
      <c r="I127"/>
      <c r="J127"/>
      <c r="K127"/>
      <c r="L127"/>
      <c r="M127"/>
      <c r="N127"/>
    </row>
    <row r="128" spans="1:14" x14ac:dyDescent="0.2">
      <c r="A128"/>
      <c r="B128"/>
      <c r="C128"/>
      <c r="D128"/>
      <c r="E128"/>
      <c r="F128"/>
      <c r="G128"/>
      <c r="I128"/>
      <c r="J128"/>
      <c r="K128"/>
      <c r="L128"/>
      <c r="M128"/>
      <c r="N128"/>
    </row>
    <row r="129" spans="1:14" x14ac:dyDescent="0.2">
      <c r="A129"/>
      <c r="B129"/>
      <c r="C129"/>
      <c r="D129"/>
      <c r="E129"/>
      <c r="F129"/>
      <c r="G129"/>
      <c r="I129"/>
      <c r="J129"/>
      <c r="K129"/>
      <c r="L129"/>
      <c r="M129"/>
      <c r="N129"/>
    </row>
    <row r="130" spans="1:14" x14ac:dyDescent="0.2">
      <c r="A130"/>
      <c r="B130"/>
      <c r="C130"/>
      <c r="D130"/>
      <c r="E130"/>
      <c r="F130"/>
      <c r="G130"/>
      <c r="I130"/>
      <c r="J130"/>
      <c r="K130"/>
      <c r="L130"/>
      <c r="M130"/>
      <c r="N130"/>
    </row>
    <row r="131" spans="1:14" x14ac:dyDescent="0.2">
      <c r="A131"/>
      <c r="B131"/>
      <c r="C131"/>
      <c r="D131"/>
      <c r="E131"/>
      <c r="F131"/>
      <c r="G131"/>
      <c r="I131"/>
      <c r="J131"/>
      <c r="K131"/>
      <c r="L131"/>
      <c r="M131"/>
      <c r="N131"/>
    </row>
    <row r="132" spans="1:14" x14ac:dyDescent="0.2">
      <c r="A132"/>
      <c r="B132"/>
      <c r="C132"/>
      <c r="D132"/>
      <c r="E132"/>
      <c r="F132"/>
      <c r="G132"/>
      <c r="I132"/>
      <c r="J132"/>
      <c r="K132"/>
      <c r="L132"/>
      <c r="M132"/>
      <c r="N132"/>
    </row>
    <row r="133" spans="1:14" x14ac:dyDescent="0.2">
      <c r="A133"/>
      <c r="B133"/>
      <c r="C133"/>
      <c r="D133"/>
      <c r="E133"/>
      <c r="F133"/>
      <c r="G133"/>
      <c r="I133"/>
      <c r="J133"/>
      <c r="K133"/>
      <c r="L133"/>
      <c r="M133"/>
      <c r="N133"/>
    </row>
    <row r="134" spans="1:14" x14ac:dyDescent="0.2">
      <c r="A134"/>
      <c r="B134"/>
      <c r="C134"/>
      <c r="D134"/>
      <c r="E134"/>
      <c r="F134"/>
      <c r="G134"/>
      <c r="I134"/>
      <c r="J134"/>
      <c r="K134"/>
      <c r="L134"/>
      <c r="M134"/>
      <c r="N134"/>
    </row>
    <row r="135" spans="1:14" x14ac:dyDescent="0.2">
      <c r="A135"/>
      <c r="B135"/>
      <c r="C135"/>
      <c r="D135"/>
      <c r="E135"/>
      <c r="F135"/>
      <c r="G135"/>
      <c r="I135"/>
      <c r="J135"/>
      <c r="K135"/>
      <c r="L135"/>
      <c r="M135"/>
      <c r="N135"/>
    </row>
    <row r="136" spans="1:14" x14ac:dyDescent="0.2">
      <c r="A136"/>
      <c r="B136"/>
      <c r="C136"/>
      <c r="D136"/>
      <c r="E136"/>
      <c r="F136"/>
      <c r="G136"/>
      <c r="I136"/>
      <c r="J136"/>
      <c r="K136"/>
      <c r="L136"/>
      <c r="M136"/>
      <c r="N136"/>
    </row>
    <row r="137" spans="1:14" x14ac:dyDescent="0.2">
      <c r="A137"/>
      <c r="B137"/>
      <c r="C137"/>
      <c r="D137"/>
      <c r="E137"/>
      <c r="F137"/>
      <c r="G137"/>
      <c r="I137"/>
      <c r="J137"/>
      <c r="K137"/>
      <c r="L137"/>
      <c r="M137"/>
      <c r="N137"/>
    </row>
    <row r="138" spans="1:14" x14ac:dyDescent="0.2">
      <c r="A138"/>
      <c r="B138"/>
      <c r="C138"/>
      <c r="D138"/>
      <c r="E138"/>
      <c r="F138"/>
      <c r="G138"/>
      <c r="I138"/>
      <c r="J138"/>
      <c r="K138"/>
      <c r="L138"/>
      <c r="M138"/>
      <c r="N138"/>
    </row>
    <row r="139" spans="1:14" x14ac:dyDescent="0.2">
      <c r="A139"/>
      <c r="B139"/>
      <c r="C139"/>
      <c r="D139"/>
      <c r="E139"/>
      <c r="F139"/>
      <c r="G139"/>
      <c r="I139"/>
      <c r="J139"/>
      <c r="K139"/>
      <c r="L139"/>
      <c r="M139"/>
      <c r="N139"/>
    </row>
    <row r="140" spans="1:14" x14ac:dyDescent="0.2">
      <c r="A140"/>
      <c r="B140"/>
      <c r="C140"/>
      <c r="D140"/>
      <c r="E140"/>
      <c r="F140"/>
      <c r="G140"/>
      <c r="I140"/>
      <c r="J140"/>
      <c r="K140"/>
      <c r="L140"/>
      <c r="M140"/>
      <c r="N140"/>
    </row>
    <row r="141" spans="1:14" x14ac:dyDescent="0.2">
      <c r="A141"/>
      <c r="B141"/>
      <c r="C141"/>
      <c r="D141"/>
      <c r="E141"/>
      <c r="F141"/>
      <c r="G141"/>
      <c r="I141"/>
      <c r="J141"/>
      <c r="K141"/>
      <c r="L141"/>
      <c r="M141"/>
      <c r="N141"/>
    </row>
    <row r="142" spans="1:14" x14ac:dyDescent="0.2">
      <c r="A142"/>
      <c r="B142"/>
      <c r="C142"/>
      <c r="D142"/>
      <c r="E142"/>
      <c r="F142"/>
      <c r="G142"/>
      <c r="I142"/>
      <c r="J142"/>
      <c r="K142"/>
      <c r="L142"/>
      <c r="M142"/>
      <c r="N142"/>
    </row>
    <row r="143" spans="1:14" x14ac:dyDescent="0.2">
      <c r="A143"/>
      <c r="B143"/>
      <c r="C143"/>
      <c r="D143"/>
      <c r="E143"/>
      <c r="F143"/>
      <c r="G143"/>
      <c r="I143"/>
      <c r="J143"/>
      <c r="K143"/>
      <c r="L143"/>
      <c r="M143"/>
      <c r="N143"/>
    </row>
    <row r="144" spans="1:14" x14ac:dyDescent="0.2">
      <c r="A144"/>
      <c r="B144"/>
      <c r="C144"/>
      <c r="D144"/>
      <c r="E144"/>
      <c r="F144"/>
      <c r="G144"/>
      <c r="I144"/>
      <c r="J144"/>
      <c r="K144"/>
      <c r="L144"/>
      <c r="M144"/>
      <c r="N144"/>
    </row>
    <row r="145" spans="1:14" x14ac:dyDescent="0.2">
      <c r="A145"/>
      <c r="B145"/>
      <c r="C145"/>
      <c r="D145"/>
      <c r="E145"/>
      <c r="F145"/>
      <c r="G145"/>
      <c r="I145"/>
      <c r="J145"/>
      <c r="K145"/>
      <c r="L145"/>
      <c r="M145"/>
      <c r="N145"/>
    </row>
    <row r="146" spans="1:14" x14ac:dyDescent="0.2">
      <c r="A146"/>
      <c r="B146"/>
      <c r="C146"/>
      <c r="D146"/>
      <c r="E146"/>
      <c r="F146"/>
      <c r="G146"/>
      <c r="I146"/>
      <c r="J146"/>
      <c r="K146"/>
      <c r="L146"/>
      <c r="M146"/>
      <c r="N146"/>
    </row>
    <row r="147" spans="1:14" x14ac:dyDescent="0.2">
      <c r="A147"/>
      <c r="B147"/>
      <c r="C147"/>
      <c r="D147"/>
      <c r="E147"/>
      <c r="F147"/>
      <c r="G147"/>
      <c r="I147"/>
      <c r="J147"/>
      <c r="K147"/>
      <c r="L147"/>
      <c r="M147"/>
      <c r="N147"/>
    </row>
    <row r="148" spans="1:14" x14ac:dyDescent="0.2">
      <c r="A148"/>
      <c r="B148"/>
      <c r="C148"/>
      <c r="D148"/>
      <c r="E148"/>
      <c r="F148"/>
      <c r="G148"/>
      <c r="I148"/>
      <c r="J148"/>
      <c r="K148"/>
      <c r="L148"/>
      <c r="M148"/>
      <c r="N148"/>
    </row>
    <row r="149" spans="1:14" x14ac:dyDescent="0.2">
      <c r="A149"/>
      <c r="B149"/>
      <c r="C149"/>
      <c r="D149"/>
      <c r="E149"/>
      <c r="F149"/>
      <c r="G149"/>
      <c r="I149"/>
      <c r="J149"/>
      <c r="K149"/>
      <c r="L149"/>
      <c r="M149"/>
      <c r="N149"/>
    </row>
    <row r="150" spans="1:14" x14ac:dyDescent="0.2">
      <c r="A150"/>
      <c r="B150"/>
      <c r="C150"/>
      <c r="D150"/>
      <c r="E150"/>
      <c r="F150"/>
      <c r="G150"/>
      <c r="I150"/>
      <c r="J150"/>
      <c r="K150"/>
      <c r="L150"/>
      <c r="M150"/>
      <c r="N150"/>
    </row>
    <row r="151" spans="1:14" x14ac:dyDescent="0.2">
      <c r="A151"/>
      <c r="B151"/>
      <c r="C151"/>
      <c r="D151"/>
      <c r="E151"/>
      <c r="F151"/>
      <c r="G151"/>
      <c r="I151"/>
      <c r="J151"/>
      <c r="K151"/>
      <c r="L151"/>
      <c r="M151"/>
      <c r="N151"/>
    </row>
    <row r="152" spans="1:14" x14ac:dyDescent="0.2">
      <c r="A152"/>
      <c r="B152"/>
      <c r="C152"/>
      <c r="D152"/>
      <c r="E152"/>
      <c r="F152"/>
      <c r="G152"/>
      <c r="I152"/>
      <c r="J152"/>
      <c r="K152"/>
      <c r="L152"/>
      <c r="M152"/>
      <c r="N152"/>
    </row>
    <row r="153" spans="1:14" x14ac:dyDescent="0.2">
      <c r="A153"/>
      <c r="B153"/>
      <c r="C153"/>
      <c r="D153"/>
      <c r="E153"/>
      <c r="F153"/>
      <c r="G153"/>
      <c r="I153"/>
      <c r="J153"/>
      <c r="K153"/>
      <c r="L153"/>
      <c r="M153"/>
      <c r="N153"/>
    </row>
    <row r="154" spans="1:14" x14ac:dyDescent="0.2">
      <c r="A154"/>
      <c r="B154"/>
      <c r="C154"/>
      <c r="D154"/>
      <c r="E154"/>
      <c r="F154"/>
      <c r="G154"/>
      <c r="I154"/>
      <c r="J154"/>
      <c r="K154"/>
      <c r="L154"/>
      <c r="M154"/>
      <c r="N154"/>
    </row>
    <row r="155" spans="1:14" x14ac:dyDescent="0.2">
      <c r="A155"/>
      <c r="B155"/>
      <c r="C155"/>
      <c r="D155"/>
      <c r="E155"/>
      <c r="F155"/>
      <c r="G155"/>
      <c r="I155"/>
      <c r="J155"/>
      <c r="K155"/>
      <c r="L155"/>
      <c r="M155"/>
      <c r="N155"/>
    </row>
    <row r="156" spans="1:14" x14ac:dyDescent="0.2">
      <c r="A156"/>
      <c r="B156"/>
      <c r="C156"/>
      <c r="D156"/>
      <c r="E156"/>
      <c r="F156"/>
      <c r="G156"/>
      <c r="I156"/>
      <c r="J156"/>
      <c r="K156"/>
      <c r="L156"/>
      <c r="M156"/>
      <c r="N156"/>
    </row>
    <row r="157" spans="1:14" x14ac:dyDescent="0.2">
      <c r="A157"/>
      <c r="B157"/>
      <c r="C157"/>
      <c r="D157"/>
      <c r="E157"/>
      <c r="F157"/>
      <c r="G157"/>
      <c r="I157"/>
      <c r="J157"/>
      <c r="K157"/>
      <c r="L157"/>
      <c r="M157"/>
      <c r="N157"/>
    </row>
    <row r="158" spans="1:14" x14ac:dyDescent="0.2">
      <c r="A158"/>
      <c r="B158"/>
      <c r="C158"/>
      <c r="D158"/>
      <c r="E158"/>
      <c r="F158"/>
      <c r="G158"/>
      <c r="I158"/>
      <c r="J158"/>
      <c r="K158"/>
      <c r="L158"/>
      <c r="M158"/>
      <c r="N158"/>
    </row>
    <row r="159" spans="1:14" x14ac:dyDescent="0.2">
      <c r="A159"/>
      <c r="B159"/>
      <c r="C159"/>
      <c r="D159"/>
      <c r="E159"/>
      <c r="F159"/>
      <c r="G159"/>
      <c r="I159"/>
      <c r="J159"/>
      <c r="K159"/>
      <c r="L159"/>
      <c r="M159"/>
      <c r="N159"/>
    </row>
    <row r="160" spans="1:14" x14ac:dyDescent="0.2">
      <c r="A160"/>
      <c r="B160"/>
      <c r="C160"/>
      <c r="D160"/>
      <c r="E160"/>
      <c r="F160"/>
      <c r="G160"/>
      <c r="I160"/>
      <c r="J160"/>
      <c r="K160"/>
      <c r="L160"/>
      <c r="M160"/>
      <c r="N160"/>
    </row>
    <row r="161" spans="1:14" x14ac:dyDescent="0.2">
      <c r="A161"/>
      <c r="B161"/>
      <c r="C161"/>
      <c r="D161"/>
      <c r="E161"/>
      <c r="F161"/>
      <c r="G161"/>
      <c r="I161"/>
      <c r="J161"/>
      <c r="K161"/>
      <c r="L161"/>
      <c r="M161"/>
      <c r="N161"/>
    </row>
    <row r="162" spans="1:14" x14ac:dyDescent="0.2">
      <c r="A162"/>
      <c r="B162"/>
      <c r="C162"/>
      <c r="D162"/>
      <c r="E162"/>
      <c r="F162"/>
      <c r="G162"/>
      <c r="I162"/>
      <c r="J162"/>
      <c r="K162"/>
      <c r="L162"/>
      <c r="M162"/>
      <c r="N162"/>
    </row>
    <row r="163" spans="1:14" x14ac:dyDescent="0.2">
      <c r="A163"/>
      <c r="B163"/>
      <c r="C163"/>
      <c r="D163"/>
      <c r="E163"/>
      <c r="F163"/>
      <c r="G163"/>
      <c r="I163"/>
      <c r="J163"/>
      <c r="K163"/>
      <c r="L163"/>
      <c r="M163"/>
      <c r="N163"/>
    </row>
    <row r="164" spans="1:14" x14ac:dyDescent="0.2">
      <c r="A164"/>
      <c r="B164"/>
      <c r="C164"/>
      <c r="D164"/>
      <c r="E164"/>
      <c r="F164"/>
      <c r="G164"/>
      <c r="I164"/>
      <c r="J164"/>
      <c r="K164"/>
      <c r="L164"/>
      <c r="M164"/>
      <c r="N164"/>
    </row>
    <row r="165" spans="1:14" x14ac:dyDescent="0.2">
      <c r="A165"/>
      <c r="B165"/>
      <c r="C165"/>
      <c r="D165"/>
      <c r="E165"/>
      <c r="F165"/>
      <c r="G165"/>
      <c r="I165"/>
      <c r="J165"/>
      <c r="K165"/>
      <c r="L165"/>
      <c r="M165"/>
      <c r="N165"/>
    </row>
    <row r="166" spans="1:14" x14ac:dyDescent="0.2">
      <c r="A166"/>
      <c r="B166"/>
      <c r="C166"/>
      <c r="D166"/>
      <c r="E166"/>
      <c r="F166"/>
      <c r="G166"/>
      <c r="I166"/>
      <c r="J166"/>
      <c r="K166"/>
      <c r="L166"/>
      <c r="M166"/>
      <c r="N166"/>
    </row>
    <row r="167" spans="1:14" x14ac:dyDescent="0.2">
      <c r="A167"/>
      <c r="B167"/>
      <c r="C167"/>
      <c r="D167"/>
      <c r="E167"/>
      <c r="F167"/>
      <c r="G167"/>
      <c r="I167"/>
      <c r="J167"/>
      <c r="K167"/>
      <c r="L167"/>
      <c r="M167"/>
      <c r="N167"/>
    </row>
    <row r="168" spans="1:14" x14ac:dyDescent="0.2">
      <c r="A168"/>
      <c r="B168"/>
      <c r="C168"/>
      <c r="D168"/>
      <c r="E168"/>
      <c r="F168"/>
      <c r="G168"/>
      <c r="I168"/>
      <c r="J168"/>
      <c r="K168"/>
      <c r="L168"/>
      <c r="M168"/>
      <c r="N168"/>
    </row>
    <row r="169" spans="1:14" x14ac:dyDescent="0.2">
      <c r="A169"/>
      <c r="B169"/>
      <c r="C169"/>
      <c r="D169"/>
      <c r="E169"/>
      <c r="F169"/>
      <c r="G169"/>
      <c r="I169"/>
      <c r="J169"/>
      <c r="K169"/>
      <c r="L169"/>
      <c r="M169"/>
      <c r="N169"/>
    </row>
    <row r="170" spans="1:14" x14ac:dyDescent="0.2">
      <c r="A170"/>
      <c r="B170"/>
      <c r="C170"/>
      <c r="D170"/>
      <c r="E170"/>
      <c r="F170"/>
      <c r="G170"/>
      <c r="I170"/>
      <c r="J170"/>
      <c r="K170"/>
      <c r="L170"/>
      <c r="M170"/>
      <c r="N170"/>
    </row>
    <row r="171" spans="1:14" x14ac:dyDescent="0.2">
      <c r="A171"/>
      <c r="B171"/>
      <c r="C171"/>
      <c r="D171"/>
      <c r="E171"/>
      <c r="F171"/>
      <c r="G171"/>
      <c r="I171"/>
      <c r="J171"/>
      <c r="K171"/>
      <c r="L171"/>
      <c r="M171"/>
      <c r="N171"/>
    </row>
    <row r="172" spans="1:14" x14ac:dyDescent="0.2">
      <c r="A172"/>
      <c r="B172"/>
      <c r="C172"/>
      <c r="D172"/>
      <c r="E172"/>
      <c r="F172"/>
      <c r="G172"/>
      <c r="I172"/>
      <c r="J172"/>
      <c r="K172"/>
      <c r="L172"/>
      <c r="M172"/>
      <c r="N172"/>
    </row>
    <row r="173" spans="1:14" x14ac:dyDescent="0.2">
      <c r="A173"/>
      <c r="B173"/>
      <c r="C173"/>
      <c r="D173"/>
      <c r="E173"/>
      <c r="F173"/>
      <c r="G173"/>
      <c r="I173"/>
      <c r="J173"/>
      <c r="K173"/>
      <c r="L173"/>
      <c r="M173"/>
      <c r="N173"/>
    </row>
    <row r="174" spans="1:14" x14ac:dyDescent="0.2">
      <c r="A174"/>
      <c r="B174"/>
      <c r="C174"/>
      <c r="D174"/>
      <c r="E174"/>
      <c r="F174"/>
      <c r="G174"/>
      <c r="I174"/>
      <c r="J174"/>
      <c r="K174"/>
      <c r="L174"/>
      <c r="M174"/>
      <c r="N174"/>
    </row>
    <row r="175" spans="1:14" x14ac:dyDescent="0.2">
      <c r="A175"/>
      <c r="B175"/>
      <c r="C175"/>
      <c r="D175"/>
      <c r="E175"/>
      <c r="F175"/>
      <c r="G175"/>
      <c r="I175"/>
      <c r="J175"/>
      <c r="K175"/>
      <c r="L175"/>
      <c r="M175"/>
      <c r="N175"/>
    </row>
    <row r="176" spans="1:14" x14ac:dyDescent="0.2">
      <c r="A176"/>
      <c r="B176"/>
      <c r="C176"/>
      <c r="D176"/>
      <c r="E176"/>
      <c r="F176"/>
      <c r="G176"/>
      <c r="I176"/>
      <c r="J176"/>
      <c r="K176"/>
      <c r="L176"/>
      <c r="M176"/>
      <c r="N176"/>
    </row>
    <row r="177" spans="1:14" x14ac:dyDescent="0.2">
      <c r="A177"/>
      <c r="B177"/>
      <c r="C177"/>
      <c r="D177"/>
      <c r="E177"/>
      <c r="F177"/>
      <c r="G177"/>
      <c r="I177"/>
      <c r="J177"/>
      <c r="K177"/>
      <c r="L177"/>
      <c r="M177"/>
      <c r="N177"/>
    </row>
    <row r="178" spans="1:14" x14ac:dyDescent="0.2">
      <c r="A178"/>
      <c r="B178"/>
      <c r="C178"/>
      <c r="D178"/>
      <c r="E178"/>
      <c r="F178"/>
      <c r="G178"/>
      <c r="I178"/>
      <c r="J178"/>
      <c r="K178"/>
      <c r="L178"/>
      <c r="M178"/>
      <c r="N178"/>
    </row>
    <row r="179" spans="1:14" x14ac:dyDescent="0.2">
      <c r="A179"/>
      <c r="B179"/>
      <c r="C179"/>
      <c r="D179"/>
      <c r="E179"/>
      <c r="F179"/>
      <c r="G179"/>
      <c r="I179"/>
      <c r="J179"/>
      <c r="K179"/>
      <c r="L179"/>
      <c r="M179"/>
      <c r="N179"/>
    </row>
    <row r="180" spans="1:14" x14ac:dyDescent="0.2">
      <c r="A180"/>
      <c r="B180"/>
      <c r="C180"/>
      <c r="D180"/>
      <c r="E180"/>
      <c r="F180"/>
      <c r="G180"/>
      <c r="I180"/>
      <c r="J180"/>
      <c r="K180"/>
      <c r="L180"/>
      <c r="M180"/>
      <c r="N180"/>
    </row>
    <row r="181" spans="1:14" x14ac:dyDescent="0.2">
      <c r="A181"/>
      <c r="B181"/>
      <c r="C181"/>
      <c r="D181"/>
      <c r="E181"/>
      <c r="F181"/>
      <c r="G181"/>
      <c r="I181"/>
      <c r="J181"/>
      <c r="K181"/>
      <c r="L181"/>
      <c r="M181"/>
      <c r="N181"/>
    </row>
    <row r="182" spans="1:14" x14ac:dyDescent="0.2">
      <c r="A182"/>
      <c r="B182"/>
      <c r="C182"/>
      <c r="D182"/>
      <c r="E182"/>
      <c r="F182"/>
      <c r="G182"/>
      <c r="I182"/>
      <c r="J182"/>
      <c r="K182"/>
      <c r="L182"/>
      <c r="M182"/>
      <c r="N182"/>
    </row>
    <row r="183" spans="1:14" x14ac:dyDescent="0.2">
      <c r="A183"/>
      <c r="B183"/>
      <c r="C183"/>
      <c r="D183"/>
      <c r="E183"/>
      <c r="F183"/>
      <c r="G183"/>
      <c r="I183"/>
      <c r="J183"/>
      <c r="K183"/>
      <c r="L183"/>
      <c r="M183"/>
      <c r="N183"/>
    </row>
    <row r="184" spans="1:14" x14ac:dyDescent="0.2">
      <c r="A184"/>
      <c r="B184"/>
      <c r="C184"/>
      <c r="D184"/>
      <c r="E184"/>
      <c r="F184"/>
      <c r="G184"/>
      <c r="I184"/>
      <c r="J184"/>
      <c r="K184"/>
      <c r="L184"/>
      <c r="M184"/>
      <c r="N184"/>
    </row>
    <row r="185" spans="1:14" x14ac:dyDescent="0.2">
      <c r="A185"/>
      <c r="B185"/>
      <c r="C185"/>
      <c r="D185"/>
      <c r="E185"/>
      <c r="F185"/>
      <c r="G185"/>
      <c r="I185"/>
      <c r="J185"/>
      <c r="K185"/>
      <c r="L185"/>
      <c r="M185"/>
      <c r="N185"/>
    </row>
    <row r="186" spans="1:14" x14ac:dyDescent="0.2">
      <c r="A186"/>
      <c r="B186"/>
      <c r="C186"/>
      <c r="D186"/>
      <c r="E186"/>
      <c r="F186"/>
      <c r="G186"/>
      <c r="I186"/>
      <c r="J186"/>
      <c r="K186"/>
      <c r="L186"/>
      <c r="M186"/>
      <c r="N186"/>
    </row>
    <row r="187" spans="1:14" x14ac:dyDescent="0.2">
      <c r="A187"/>
      <c r="B187"/>
      <c r="C187"/>
      <c r="D187"/>
      <c r="E187"/>
      <c r="F187"/>
      <c r="G187"/>
      <c r="I187"/>
      <c r="J187"/>
      <c r="K187"/>
      <c r="L187"/>
      <c r="M187"/>
      <c r="N187"/>
    </row>
    <row r="188" spans="1:14" x14ac:dyDescent="0.2">
      <c r="A188"/>
      <c r="B188"/>
      <c r="C188"/>
      <c r="D188"/>
      <c r="E188"/>
      <c r="F188"/>
      <c r="G188"/>
      <c r="I188"/>
      <c r="J188"/>
      <c r="K188"/>
      <c r="L188"/>
      <c r="M188"/>
      <c r="N188"/>
    </row>
    <row r="189" spans="1:14" x14ac:dyDescent="0.2">
      <c r="A189"/>
      <c r="B189"/>
      <c r="C189"/>
      <c r="D189"/>
      <c r="E189"/>
      <c r="F189"/>
      <c r="G189"/>
      <c r="I189"/>
      <c r="J189"/>
      <c r="K189"/>
      <c r="L189"/>
      <c r="M189"/>
      <c r="N189"/>
    </row>
    <row r="190" spans="1:14" x14ac:dyDescent="0.2">
      <c r="A190"/>
      <c r="B190"/>
      <c r="C190"/>
      <c r="D190"/>
      <c r="E190"/>
      <c r="F190"/>
      <c r="G190"/>
      <c r="I190"/>
      <c r="J190"/>
      <c r="K190"/>
      <c r="L190"/>
      <c r="M190"/>
      <c r="N190"/>
    </row>
    <row r="191" spans="1:14" x14ac:dyDescent="0.2">
      <c r="A191"/>
      <c r="B191"/>
      <c r="C191"/>
      <c r="D191"/>
      <c r="E191"/>
      <c r="F191"/>
      <c r="G191"/>
      <c r="I191"/>
      <c r="J191"/>
      <c r="K191"/>
      <c r="L191"/>
      <c r="M191"/>
      <c r="N191"/>
    </row>
    <row r="192" spans="1:14" x14ac:dyDescent="0.2">
      <c r="A192"/>
      <c r="B192"/>
      <c r="C192"/>
      <c r="D192"/>
      <c r="E192"/>
      <c r="F192"/>
      <c r="G192"/>
      <c r="I192"/>
      <c r="J192"/>
      <c r="K192"/>
      <c r="L192"/>
      <c r="M192"/>
      <c r="N192"/>
    </row>
    <row r="193" spans="1:14" x14ac:dyDescent="0.2">
      <c r="A193"/>
      <c r="B193"/>
      <c r="C193"/>
      <c r="D193"/>
      <c r="E193"/>
      <c r="F193"/>
      <c r="G193"/>
      <c r="I193"/>
      <c r="J193"/>
      <c r="K193"/>
      <c r="L193"/>
      <c r="M193"/>
      <c r="N193"/>
    </row>
    <row r="194" spans="1:14" x14ac:dyDescent="0.2">
      <c r="A194"/>
      <c r="B194"/>
      <c r="C194"/>
      <c r="D194"/>
      <c r="E194"/>
      <c r="F194"/>
      <c r="G194"/>
      <c r="I194"/>
      <c r="J194"/>
      <c r="K194"/>
      <c r="L194"/>
      <c r="M194"/>
      <c r="N194"/>
    </row>
    <row r="195" spans="1:14" x14ac:dyDescent="0.2">
      <c r="A195"/>
      <c r="B195"/>
      <c r="C195"/>
      <c r="D195"/>
      <c r="E195"/>
      <c r="F195"/>
      <c r="G195"/>
      <c r="I195"/>
      <c r="J195"/>
      <c r="K195"/>
      <c r="L195"/>
      <c r="M195"/>
      <c r="N195"/>
    </row>
    <row r="196" spans="1:14" x14ac:dyDescent="0.2">
      <c r="A196"/>
      <c r="B196"/>
      <c r="C196"/>
      <c r="D196"/>
      <c r="E196"/>
      <c r="F196"/>
      <c r="G196"/>
      <c r="I196"/>
      <c r="J196"/>
      <c r="K196"/>
      <c r="L196"/>
      <c r="M196"/>
      <c r="N196"/>
    </row>
    <row r="197" spans="1:14" x14ac:dyDescent="0.2">
      <c r="A197"/>
      <c r="B197"/>
      <c r="C197"/>
      <c r="D197"/>
      <c r="E197"/>
      <c r="F197"/>
      <c r="G197"/>
      <c r="I197"/>
      <c r="J197"/>
      <c r="K197"/>
      <c r="L197"/>
      <c r="M197"/>
      <c r="N197"/>
    </row>
    <row r="198" spans="1:14" x14ac:dyDescent="0.2">
      <c r="A198"/>
      <c r="B198"/>
      <c r="C198"/>
      <c r="D198"/>
      <c r="E198"/>
      <c r="F198"/>
      <c r="G198"/>
      <c r="I198"/>
      <c r="J198"/>
      <c r="K198"/>
      <c r="L198"/>
      <c r="M198"/>
      <c r="N198"/>
    </row>
    <row r="199" spans="1:14" x14ac:dyDescent="0.2">
      <c r="A199"/>
      <c r="B199"/>
      <c r="C199"/>
      <c r="D199"/>
      <c r="E199"/>
      <c r="F199"/>
      <c r="G199"/>
      <c r="I199"/>
      <c r="J199"/>
      <c r="K199"/>
      <c r="L199"/>
      <c r="M199"/>
      <c r="N199"/>
    </row>
    <row r="200" spans="1:14" x14ac:dyDescent="0.2">
      <c r="A200"/>
      <c r="B200"/>
      <c r="C200"/>
      <c r="D200"/>
      <c r="E200"/>
      <c r="F200"/>
      <c r="G200"/>
      <c r="I200"/>
      <c r="J200"/>
      <c r="K200"/>
      <c r="L200"/>
      <c r="M200"/>
      <c r="N200"/>
    </row>
    <row r="201" spans="1:14" x14ac:dyDescent="0.2">
      <c r="A201"/>
      <c r="B201"/>
      <c r="C201"/>
      <c r="D201"/>
      <c r="E201"/>
      <c r="F201"/>
      <c r="G201"/>
      <c r="I201"/>
      <c r="J201"/>
      <c r="K201"/>
      <c r="L201"/>
      <c r="M201"/>
      <c r="N201"/>
    </row>
    <row r="202" spans="1:14" x14ac:dyDescent="0.2">
      <c r="A202"/>
      <c r="B202"/>
      <c r="C202"/>
      <c r="D202"/>
      <c r="E202"/>
      <c r="F202"/>
      <c r="G202"/>
      <c r="I202"/>
      <c r="J202"/>
      <c r="K202"/>
      <c r="L202"/>
      <c r="M202"/>
      <c r="N202"/>
    </row>
    <row r="203" spans="1:14" x14ac:dyDescent="0.2">
      <c r="A203"/>
      <c r="B203"/>
      <c r="C203"/>
      <c r="D203"/>
      <c r="E203"/>
      <c r="F203"/>
      <c r="G203"/>
      <c r="I203"/>
      <c r="J203"/>
      <c r="K203"/>
      <c r="L203"/>
      <c r="M203"/>
      <c r="N203"/>
    </row>
    <row r="204" spans="1:14" x14ac:dyDescent="0.2">
      <c r="A204"/>
      <c r="B204"/>
      <c r="C204"/>
      <c r="D204"/>
      <c r="E204"/>
      <c r="F204"/>
      <c r="G204"/>
      <c r="I204"/>
      <c r="J204"/>
      <c r="K204"/>
      <c r="L204"/>
      <c r="M204"/>
      <c r="N204"/>
    </row>
    <row r="205" spans="1:14" x14ac:dyDescent="0.2">
      <c r="A205"/>
      <c r="B205"/>
      <c r="C205"/>
      <c r="D205"/>
      <c r="E205"/>
      <c r="F205"/>
      <c r="G205"/>
      <c r="I205"/>
      <c r="J205"/>
      <c r="K205"/>
      <c r="L205"/>
      <c r="M205"/>
      <c r="N205"/>
    </row>
    <row r="206" spans="1:14" x14ac:dyDescent="0.2">
      <c r="A206"/>
      <c r="B206"/>
      <c r="C206"/>
      <c r="D206"/>
      <c r="E206"/>
      <c r="F206"/>
      <c r="G206"/>
      <c r="I206"/>
      <c r="J206"/>
      <c r="K206"/>
      <c r="L206"/>
      <c r="M206"/>
      <c r="N206"/>
    </row>
    <row r="207" spans="1:14" x14ac:dyDescent="0.2">
      <c r="A207"/>
      <c r="B207"/>
      <c r="C207"/>
      <c r="D207"/>
      <c r="E207"/>
      <c r="F207"/>
      <c r="G207"/>
      <c r="I207"/>
      <c r="J207"/>
      <c r="K207"/>
      <c r="L207"/>
      <c r="M207"/>
      <c r="N207"/>
    </row>
    <row r="208" spans="1:14" x14ac:dyDescent="0.2">
      <c r="A208"/>
      <c r="B208"/>
      <c r="C208"/>
      <c r="D208"/>
      <c r="E208"/>
      <c r="F208"/>
      <c r="G208"/>
      <c r="I208"/>
      <c r="J208"/>
      <c r="K208"/>
      <c r="L208"/>
      <c r="M208"/>
      <c r="N208"/>
    </row>
    <row r="209" spans="1:14" x14ac:dyDescent="0.2">
      <c r="A209"/>
      <c r="B209"/>
      <c r="C209"/>
      <c r="D209"/>
      <c r="E209"/>
      <c r="F209"/>
      <c r="G209"/>
      <c r="I209"/>
      <c r="J209"/>
      <c r="K209"/>
      <c r="L209"/>
      <c r="M209"/>
      <c r="N209"/>
    </row>
    <row r="210" spans="1:14" x14ac:dyDescent="0.2">
      <c r="A210"/>
      <c r="B210"/>
      <c r="C210"/>
      <c r="D210"/>
      <c r="E210"/>
      <c r="F210"/>
      <c r="G210"/>
      <c r="I210"/>
      <c r="J210"/>
      <c r="K210"/>
      <c r="L210"/>
      <c r="M210"/>
      <c r="N210"/>
    </row>
    <row r="211" spans="1:14" x14ac:dyDescent="0.2">
      <c r="A211"/>
      <c r="B211"/>
      <c r="C211"/>
      <c r="D211"/>
      <c r="E211"/>
      <c r="F211"/>
      <c r="G211"/>
      <c r="I211"/>
      <c r="J211"/>
      <c r="K211"/>
      <c r="L211"/>
      <c r="M211"/>
      <c r="N211"/>
    </row>
    <row r="212" spans="1:14" x14ac:dyDescent="0.2">
      <c r="A212"/>
      <c r="B212"/>
      <c r="C212"/>
      <c r="D212"/>
      <c r="E212"/>
      <c r="F212"/>
      <c r="G212"/>
      <c r="I212"/>
      <c r="J212"/>
      <c r="K212"/>
      <c r="L212"/>
      <c r="M212"/>
      <c r="N212"/>
    </row>
    <row r="213" spans="1:14" x14ac:dyDescent="0.2">
      <c r="A213"/>
      <c r="B213"/>
      <c r="C213"/>
      <c r="D213"/>
      <c r="E213"/>
      <c r="F213"/>
      <c r="G213"/>
      <c r="I213"/>
      <c r="J213"/>
      <c r="K213"/>
      <c r="L213"/>
      <c r="M213"/>
      <c r="N213"/>
    </row>
    <row r="214" spans="1:14" x14ac:dyDescent="0.2">
      <c r="A214"/>
      <c r="B214"/>
      <c r="C214"/>
      <c r="D214"/>
      <c r="E214"/>
      <c r="F214"/>
      <c r="G214"/>
      <c r="I214"/>
      <c r="J214"/>
      <c r="K214"/>
      <c r="L214"/>
      <c r="M214"/>
      <c r="N214"/>
    </row>
    <row r="215" spans="1:14" x14ac:dyDescent="0.2">
      <c r="A215"/>
      <c r="B215"/>
      <c r="C215"/>
      <c r="D215"/>
      <c r="E215"/>
      <c r="F215"/>
      <c r="G215"/>
      <c r="I215"/>
      <c r="J215"/>
      <c r="K215"/>
      <c r="L215"/>
      <c r="M215"/>
      <c r="N215"/>
    </row>
    <row r="216" spans="1:14" x14ac:dyDescent="0.2">
      <c r="A216"/>
      <c r="B216"/>
      <c r="C216"/>
      <c r="D216"/>
      <c r="E216"/>
      <c r="F216"/>
      <c r="G216"/>
      <c r="I216"/>
      <c r="J216"/>
      <c r="K216"/>
      <c r="L216"/>
      <c r="M216"/>
      <c r="N216"/>
    </row>
    <row r="217" spans="1:14" x14ac:dyDescent="0.2">
      <c r="A217"/>
      <c r="B217"/>
      <c r="C217"/>
      <c r="D217"/>
      <c r="E217"/>
      <c r="F217"/>
      <c r="G217"/>
      <c r="I217"/>
      <c r="J217"/>
      <c r="K217"/>
      <c r="L217"/>
      <c r="M217"/>
      <c r="N217"/>
    </row>
    <row r="218" spans="1:14" x14ac:dyDescent="0.2">
      <c r="A218"/>
      <c r="B218"/>
      <c r="C218"/>
      <c r="D218"/>
      <c r="E218"/>
      <c r="F218"/>
      <c r="G218"/>
      <c r="I218"/>
      <c r="J218"/>
      <c r="K218"/>
      <c r="L218"/>
      <c r="M218"/>
      <c r="N218"/>
    </row>
    <row r="219" spans="1:14" x14ac:dyDescent="0.2">
      <c r="A219"/>
      <c r="B219"/>
      <c r="C219"/>
      <c r="D219"/>
      <c r="E219"/>
      <c r="F219"/>
      <c r="G219"/>
      <c r="I219"/>
      <c r="J219"/>
      <c r="K219"/>
      <c r="L219"/>
      <c r="M219"/>
      <c r="N219"/>
    </row>
    <row r="220" spans="1:14" x14ac:dyDescent="0.2">
      <c r="A220"/>
      <c r="B220"/>
      <c r="C220"/>
      <c r="D220"/>
      <c r="E220"/>
      <c r="F220"/>
      <c r="G220"/>
      <c r="I220"/>
      <c r="J220"/>
      <c r="K220"/>
      <c r="L220"/>
      <c r="M220"/>
      <c r="N220"/>
    </row>
    <row r="221" spans="1:14" x14ac:dyDescent="0.2">
      <c r="A221"/>
      <c r="B221"/>
      <c r="C221"/>
      <c r="D221"/>
      <c r="E221"/>
      <c r="F221"/>
      <c r="G221"/>
      <c r="I221"/>
      <c r="J221"/>
      <c r="K221"/>
      <c r="L221"/>
      <c r="M221"/>
      <c r="N221"/>
    </row>
    <row r="222" spans="1:14" x14ac:dyDescent="0.2">
      <c r="A222"/>
      <c r="B222"/>
      <c r="C222"/>
      <c r="D222"/>
      <c r="E222"/>
      <c r="F222"/>
      <c r="G222"/>
      <c r="I222"/>
      <c r="J222"/>
      <c r="K222"/>
      <c r="L222"/>
      <c r="M222"/>
      <c r="N222"/>
    </row>
    <row r="223" spans="1:14" x14ac:dyDescent="0.2">
      <c r="A223"/>
      <c r="B223"/>
      <c r="C223"/>
      <c r="D223"/>
      <c r="E223"/>
      <c r="F223"/>
      <c r="G223"/>
      <c r="I223"/>
      <c r="J223"/>
      <c r="K223"/>
      <c r="L223"/>
      <c r="M223"/>
      <c r="N223"/>
    </row>
    <row r="224" spans="1:14" x14ac:dyDescent="0.2">
      <c r="A224"/>
      <c r="B224"/>
      <c r="C224"/>
      <c r="D224"/>
      <c r="E224"/>
      <c r="F224"/>
      <c r="G224"/>
      <c r="I224"/>
      <c r="J224"/>
      <c r="K224"/>
      <c r="L224"/>
      <c r="M224"/>
      <c r="N224"/>
    </row>
    <row r="225" spans="1:14" x14ac:dyDescent="0.2">
      <c r="A225"/>
      <c r="B225"/>
      <c r="C225"/>
      <c r="D225"/>
      <c r="E225"/>
      <c r="F225"/>
      <c r="G225"/>
      <c r="I225"/>
      <c r="J225"/>
      <c r="K225"/>
      <c r="L225"/>
      <c r="M225"/>
      <c r="N225"/>
    </row>
    <row r="226" spans="1:14" x14ac:dyDescent="0.2">
      <c r="A226"/>
      <c r="B226"/>
      <c r="C226"/>
      <c r="D226"/>
      <c r="E226"/>
      <c r="F226"/>
      <c r="G226"/>
      <c r="I226"/>
      <c r="J226"/>
      <c r="K226"/>
      <c r="L226"/>
      <c r="M226"/>
      <c r="N226"/>
    </row>
    <row r="227" spans="1:14" x14ac:dyDescent="0.2">
      <c r="A227"/>
      <c r="B227"/>
      <c r="C227"/>
      <c r="D227"/>
      <c r="E227"/>
      <c r="F227"/>
      <c r="G227"/>
      <c r="I227"/>
      <c r="J227"/>
      <c r="K227"/>
      <c r="L227"/>
      <c r="M227"/>
      <c r="N227"/>
    </row>
    <row r="228" spans="1:14" x14ac:dyDescent="0.2">
      <c r="A228"/>
      <c r="B228"/>
      <c r="C228"/>
      <c r="D228"/>
      <c r="E228"/>
      <c r="F228"/>
      <c r="G228"/>
      <c r="I228"/>
      <c r="J228"/>
      <c r="K228"/>
      <c r="L228"/>
      <c r="M228"/>
      <c r="N228"/>
    </row>
    <row r="229" spans="1:14" x14ac:dyDescent="0.2">
      <c r="A229"/>
      <c r="B229"/>
      <c r="C229"/>
      <c r="D229"/>
      <c r="E229"/>
      <c r="F229"/>
      <c r="G229"/>
      <c r="I229"/>
      <c r="J229"/>
      <c r="K229"/>
      <c r="L229"/>
      <c r="M229"/>
      <c r="N229"/>
    </row>
    <row r="230" spans="1:14" x14ac:dyDescent="0.2">
      <c r="A230"/>
      <c r="B230"/>
      <c r="C230"/>
      <c r="D230"/>
      <c r="E230"/>
      <c r="F230"/>
      <c r="G230"/>
      <c r="I230"/>
      <c r="J230"/>
      <c r="K230"/>
      <c r="L230"/>
      <c r="M230"/>
      <c r="N230"/>
    </row>
    <row r="231" spans="1:14" x14ac:dyDescent="0.2">
      <c r="A231"/>
      <c r="B231"/>
      <c r="C231"/>
      <c r="D231"/>
      <c r="E231"/>
      <c r="F231"/>
      <c r="G231"/>
      <c r="I231"/>
      <c r="J231"/>
      <c r="K231"/>
      <c r="L231"/>
      <c r="M231"/>
      <c r="N231"/>
    </row>
    <row r="232" spans="1:14" x14ac:dyDescent="0.2">
      <c r="A232"/>
      <c r="B232"/>
      <c r="C232"/>
      <c r="D232"/>
      <c r="E232"/>
      <c r="F232"/>
      <c r="G232"/>
      <c r="I232"/>
      <c r="J232"/>
      <c r="K232"/>
      <c r="L232"/>
      <c r="M232"/>
      <c r="N232"/>
    </row>
    <row r="233" spans="1:14" x14ac:dyDescent="0.2">
      <c r="A233"/>
      <c r="B233"/>
      <c r="C233"/>
      <c r="D233"/>
      <c r="E233"/>
      <c r="F233"/>
      <c r="G233"/>
      <c r="I233"/>
      <c r="J233"/>
      <c r="K233"/>
      <c r="L233"/>
      <c r="M233"/>
      <c r="N233"/>
    </row>
    <row r="234" spans="1:14" x14ac:dyDescent="0.2">
      <c r="A234"/>
      <c r="B234"/>
      <c r="C234"/>
      <c r="D234"/>
      <c r="E234"/>
      <c r="F234"/>
      <c r="G234"/>
      <c r="I234"/>
      <c r="J234"/>
      <c r="K234"/>
      <c r="L234"/>
      <c r="M234"/>
      <c r="N234"/>
    </row>
    <row r="235" spans="1:14" x14ac:dyDescent="0.2">
      <c r="A235"/>
      <c r="B235"/>
      <c r="C235"/>
      <c r="D235"/>
      <c r="E235"/>
      <c r="F235"/>
      <c r="G235"/>
      <c r="I235"/>
      <c r="J235"/>
      <c r="K235"/>
      <c r="L235"/>
      <c r="M235"/>
      <c r="N235"/>
    </row>
    <row r="236" spans="1:14" x14ac:dyDescent="0.2">
      <c r="A236"/>
      <c r="B236"/>
      <c r="C236"/>
      <c r="D236"/>
      <c r="E236"/>
      <c r="F236"/>
      <c r="G236"/>
      <c r="I236"/>
      <c r="J236"/>
      <c r="K236"/>
      <c r="L236"/>
      <c r="M236"/>
      <c r="N236"/>
    </row>
    <row r="237" spans="1:14" x14ac:dyDescent="0.2">
      <c r="A237"/>
      <c r="B237"/>
      <c r="C237"/>
      <c r="D237"/>
      <c r="E237"/>
      <c r="F237"/>
      <c r="G237"/>
      <c r="I237"/>
      <c r="J237"/>
      <c r="K237"/>
      <c r="L237"/>
      <c r="M237"/>
      <c r="N237"/>
    </row>
    <row r="238" spans="1:14" x14ac:dyDescent="0.2">
      <c r="A238"/>
      <c r="B238"/>
      <c r="C238"/>
      <c r="D238"/>
      <c r="E238"/>
      <c r="F238"/>
      <c r="G238"/>
      <c r="I238"/>
      <c r="J238"/>
      <c r="K238"/>
      <c r="L238"/>
      <c r="M238"/>
      <c r="N238"/>
    </row>
    <row r="239" spans="1:14" x14ac:dyDescent="0.2">
      <c r="A239"/>
      <c r="B239"/>
      <c r="C239"/>
      <c r="D239"/>
      <c r="E239"/>
      <c r="F239"/>
      <c r="G239"/>
      <c r="I239"/>
      <c r="J239"/>
      <c r="K239"/>
      <c r="L239"/>
      <c r="M239"/>
      <c r="N239"/>
    </row>
    <row r="240" spans="1:14" x14ac:dyDescent="0.2">
      <c r="A240"/>
      <c r="B240"/>
      <c r="C240"/>
      <c r="D240"/>
      <c r="E240"/>
      <c r="F240"/>
      <c r="G240"/>
      <c r="I240"/>
      <c r="J240"/>
      <c r="K240"/>
      <c r="L240"/>
      <c r="M240"/>
      <c r="N240"/>
    </row>
    <row r="241" spans="1:14" x14ac:dyDescent="0.2">
      <c r="A241"/>
      <c r="B241"/>
      <c r="C241"/>
      <c r="D241"/>
      <c r="E241"/>
      <c r="F241"/>
      <c r="G241"/>
      <c r="I241"/>
      <c r="J241"/>
      <c r="K241"/>
      <c r="L241"/>
      <c r="M241"/>
      <c r="N241"/>
    </row>
    <row r="242" spans="1:14" x14ac:dyDescent="0.2">
      <c r="A242"/>
      <c r="B242"/>
      <c r="C242"/>
      <c r="D242"/>
      <c r="E242"/>
      <c r="F242"/>
      <c r="G242"/>
      <c r="I242"/>
      <c r="J242"/>
      <c r="K242"/>
      <c r="L242"/>
      <c r="M242"/>
      <c r="N242"/>
    </row>
    <row r="243" spans="1:14" x14ac:dyDescent="0.2">
      <c r="A243"/>
      <c r="B243"/>
      <c r="C243"/>
      <c r="D243"/>
      <c r="E243"/>
      <c r="F243"/>
      <c r="G243"/>
      <c r="I243"/>
      <c r="J243"/>
      <c r="K243"/>
      <c r="L243"/>
      <c r="M243"/>
      <c r="N243"/>
    </row>
    <row r="244" spans="1:14" x14ac:dyDescent="0.2">
      <c r="A244"/>
      <c r="B244"/>
      <c r="C244"/>
      <c r="D244"/>
      <c r="E244"/>
      <c r="F244"/>
      <c r="G244"/>
      <c r="I244"/>
      <c r="J244"/>
      <c r="K244"/>
      <c r="L244"/>
      <c r="M244"/>
      <c r="N244"/>
    </row>
    <row r="245" spans="1:14" x14ac:dyDescent="0.2">
      <c r="A245"/>
      <c r="B245"/>
      <c r="C245"/>
      <c r="D245"/>
      <c r="E245"/>
      <c r="F245"/>
      <c r="G245"/>
      <c r="I245"/>
      <c r="J245"/>
      <c r="K245"/>
      <c r="L245"/>
      <c r="M245"/>
      <c r="N245"/>
    </row>
    <row r="246" spans="1:14" x14ac:dyDescent="0.2">
      <c r="A246"/>
      <c r="B246"/>
      <c r="C246"/>
      <c r="D246"/>
      <c r="E246"/>
      <c r="F246"/>
      <c r="G246"/>
      <c r="I246"/>
      <c r="J246"/>
      <c r="K246"/>
      <c r="L246"/>
      <c r="M246"/>
      <c r="N246"/>
    </row>
    <row r="247" spans="1:14" x14ac:dyDescent="0.2">
      <c r="A247"/>
      <c r="B247"/>
      <c r="C247"/>
      <c r="D247"/>
      <c r="E247"/>
      <c r="F247"/>
      <c r="G247"/>
      <c r="I247"/>
      <c r="J247"/>
      <c r="K247"/>
      <c r="L247"/>
      <c r="M247"/>
      <c r="N247"/>
    </row>
    <row r="248" spans="1:14" x14ac:dyDescent="0.2">
      <c r="A248"/>
      <c r="B248"/>
      <c r="C248"/>
      <c r="D248"/>
      <c r="E248"/>
      <c r="F248"/>
      <c r="G248"/>
      <c r="I248"/>
      <c r="J248"/>
      <c r="K248"/>
      <c r="L248"/>
      <c r="M248"/>
      <c r="N248"/>
    </row>
    <row r="249" spans="1:14" x14ac:dyDescent="0.2">
      <c r="A249"/>
      <c r="B249"/>
      <c r="C249"/>
      <c r="D249"/>
      <c r="E249"/>
      <c r="F249"/>
      <c r="G249"/>
      <c r="I249"/>
      <c r="J249"/>
      <c r="K249"/>
      <c r="L249"/>
      <c r="M249"/>
      <c r="N249"/>
    </row>
    <row r="250" spans="1:14" x14ac:dyDescent="0.2">
      <c r="A250"/>
      <c r="B250"/>
      <c r="C250"/>
      <c r="D250"/>
      <c r="E250"/>
      <c r="F250"/>
      <c r="G250"/>
      <c r="I250"/>
      <c r="J250"/>
      <c r="K250"/>
      <c r="L250"/>
      <c r="M250"/>
      <c r="N250"/>
    </row>
    <row r="251" spans="1:14" x14ac:dyDescent="0.2">
      <c r="A251"/>
      <c r="B251"/>
      <c r="C251"/>
      <c r="D251"/>
      <c r="E251"/>
      <c r="F251"/>
      <c r="G251"/>
      <c r="I251"/>
      <c r="J251"/>
      <c r="K251"/>
      <c r="L251"/>
      <c r="M251"/>
      <c r="N251"/>
    </row>
    <row r="252" spans="1:14" x14ac:dyDescent="0.2">
      <c r="A252"/>
      <c r="B252"/>
      <c r="C252"/>
      <c r="D252"/>
      <c r="E252"/>
      <c r="F252"/>
      <c r="G252"/>
      <c r="I252"/>
      <c r="J252"/>
      <c r="K252"/>
      <c r="L252"/>
      <c r="M252"/>
      <c r="N252"/>
    </row>
    <row r="253" spans="1:14" x14ac:dyDescent="0.2">
      <c r="A253"/>
      <c r="B253"/>
      <c r="C253"/>
      <c r="D253"/>
      <c r="E253"/>
      <c r="F253"/>
      <c r="G253"/>
      <c r="I253"/>
      <c r="J253"/>
      <c r="K253"/>
      <c r="L253"/>
      <c r="M253"/>
      <c r="N253"/>
    </row>
    <row r="254" spans="1:14" x14ac:dyDescent="0.2">
      <c r="A254"/>
      <c r="B254"/>
      <c r="C254"/>
      <c r="D254"/>
      <c r="E254"/>
      <c r="F254"/>
      <c r="G254"/>
      <c r="I254"/>
      <c r="J254"/>
      <c r="K254"/>
      <c r="L254"/>
      <c r="M254"/>
      <c r="N254"/>
    </row>
    <row r="255" spans="1:14" x14ac:dyDescent="0.2">
      <c r="A255"/>
      <c r="B255"/>
      <c r="C255"/>
      <c r="D255"/>
      <c r="E255"/>
      <c r="F255"/>
      <c r="G255"/>
      <c r="I255"/>
      <c r="J255"/>
      <c r="K255"/>
      <c r="L255"/>
      <c r="M255"/>
      <c r="N255"/>
    </row>
    <row r="256" spans="1:14" x14ac:dyDescent="0.2">
      <c r="A256"/>
      <c r="B256"/>
      <c r="C256"/>
      <c r="D256"/>
      <c r="E256"/>
      <c r="F256"/>
      <c r="G256"/>
      <c r="I256"/>
      <c r="J256"/>
      <c r="K256"/>
      <c r="L256"/>
      <c r="M256"/>
      <c r="N256"/>
    </row>
    <row r="257" spans="1:14" x14ac:dyDescent="0.2">
      <c r="A257"/>
      <c r="B257"/>
      <c r="C257"/>
      <c r="D257"/>
      <c r="E257"/>
      <c r="F257"/>
      <c r="G257"/>
      <c r="I257"/>
      <c r="J257"/>
      <c r="K257"/>
      <c r="L257"/>
      <c r="M257"/>
      <c r="N257"/>
    </row>
    <row r="258" spans="1:14" x14ac:dyDescent="0.2">
      <c r="A258"/>
      <c r="B258"/>
      <c r="C258"/>
      <c r="D258"/>
      <c r="E258"/>
      <c r="F258"/>
      <c r="G258"/>
      <c r="I258"/>
      <c r="J258"/>
      <c r="K258"/>
      <c r="L258"/>
      <c r="M258"/>
      <c r="N258"/>
    </row>
    <row r="259" spans="1:14" x14ac:dyDescent="0.2">
      <c r="A259"/>
      <c r="B259"/>
      <c r="C259"/>
      <c r="D259"/>
      <c r="E259"/>
      <c r="F259"/>
      <c r="G259"/>
      <c r="I259"/>
      <c r="J259"/>
      <c r="K259"/>
      <c r="L259"/>
      <c r="M259"/>
      <c r="N259"/>
    </row>
    <row r="260" spans="1:14" x14ac:dyDescent="0.2">
      <c r="A260"/>
      <c r="B260"/>
      <c r="C260"/>
      <c r="D260"/>
      <c r="E260"/>
      <c r="F260"/>
      <c r="G260"/>
      <c r="I260"/>
      <c r="J260"/>
      <c r="K260"/>
      <c r="L260"/>
      <c r="M260"/>
      <c r="N260"/>
    </row>
    <row r="261" spans="1:14" x14ac:dyDescent="0.2">
      <c r="A261"/>
      <c r="B261"/>
      <c r="C261"/>
      <c r="D261"/>
      <c r="E261"/>
      <c r="F261"/>
      <c r="G261"/>
      <c r="I261"/>
      <c r="J261"/>
      <c r="K261"/>
      <c r="L261"/>
      <c r="M261"/>
      <c r="N261"/>
    </row>
    <row r="262" spans="1:14" x14ac:dyDescent="0.2">
      <c r="A262"/>
      <c r="B262"/>
      <c r="C262"/>
      <c r="D262"/>
      <c r="E262"/>
      <c r="F262"/>
      <c r="G262"/>
      <c r="I262"/>
      <c r="J262"/>
      <c r="K262"/>
      <c r="L262"/>
      <c r="M262"/>
      <c r="N262"/>
    </row>
    <row r="263" spans="1:14" x14ac:dyDescent="0.2">
      <c r="A263"/>
      <c r="B263"/>
      <c r="C263"/>
      <c r="D263"/>
      <c r="E263"/>
      <c r="F263"/>
      <c r="G263"/>
      <c r="I263"/>
      <c r="J263"/>
      <c r="K263"/>
      <c r="L263"/>
      <c r="M263"/>
      <c r="N263"/>
    </row>
    <row r="264" spans="1:14" x14ac:dyDescent="0.2">
      <c r="A264"/>
      <c r="B264"/>
      <c r="C264"/>
      <c r="D264"/>
      <c r="E264"/>
      <c r="F264"/>
      <c r="G264"/>
      <c r="I264"/>
      <c r="J264"/>
      <c r="K264"/>
      <c r="L264"/>
      <c r="M264"/>
      <c r="N264"/>
    </row>
    <row r="265" spans="1:14" x14ac:dyDescent="0.2">
      <c r="A265"/>
      <c r="B265"/>
      <c r="C265"/>
      <c r="D265"/>
      <c r="E265"/>
      <c r="F265"/>
      <c r="G265"/>
      <c r="I265"/>
      <c r="J265"/>
      <c r="K265"/>
      <c r="L265"/>
      <c r="M265"/>
      <c r="N265"/>
    </row>
    <row r="266" spans="1:14" x14ac:dyDescent="0.2">
      <c r="A266"/>
      <c r="B266"/>
      <c r="C266"/>
      <c r="D266"/>
      <c r="E266"/>
      <c r="F266"/>
      <c r="G266"/>
      <c r="I266"/>
      <c r="J266"/>
      <c r="K266"/>
      <c r="L266"/>
      <c r="M266"/>
      <c r="N266"/>
    </row>
    <row r="267" spans="1:14" x14ac:dyDescent="0.2">
      <c r="A267"/>
      <c r="B267"/>
      <c r="C267"/>
      <c r="D267"/>
      <c r="E267"/>
      <c r="F267"/>
      <c r="G267"/>
      <c r="I267"/>
      <c r="J267"/>
      <c r="K267"/>
      <c r="L267"/>
      <c r="M267"/>
      <c r="N267"/>
    </row>
    <row r="268" spans="1:14" x14ac:dyDescent="0.2">
      <c r="A268"/>
      <c r="B268"/>
      <c r="C268"/>
      <c r="D268"/>
      <c r="E268"/>
      <c r="F268"/>
      <c r="G268"/>
      <c r="I268"/>
      <c r="J268"/>
      <c r="K268"/>
      <c r="L268"/>
      <c r="M268"/>
      <c r="N268"/>
    </row>
    <row r="269" spans="1:14" x14ac:dyDescent="0.2">
      <c r="A269"/>
      <c r="B269"/>
      <c r="C269"/>
      <c r="D269"/>
      <c r="E269"/>
      <c r="F269"/>
      <c r="G269"/>
      <c r="I269"/>
      <c r="J269"/>
      <c r="K269"/>
      <c r="L269"/>
      <c r="M269"/>
      <c r="N269"/>
    </row>
    <row r="270" spans="1:14" x14ac:dyDescent="0.2">
      <c r="A270"/>
      <c r="B270"/>
      <c r="C270"/>
      <c r="D270"/>
      <c r="E270"/>
      <c r="F270"/>
      <c r="G270"/>
      <c r="I270"/>
      <c r="J270"/>
      <c r="K270"/>
      <c r="L270"/>
      <c r="M270"/>
      <c r="N270"/>
    </row>
    <row r="271" spans="1:14" x14ac:dyDescent="0.2">
      <c r="A271"/>
      <c r="B271"/>
      <c r="C271"/>
      <c r="D271"/>
      <c r="E271"/>
      <c r="F271"/>
      <c r="G271"/>
      <c r="I271"/>
      <c r="J271"/>
      <c r="K271"/>
      <c r="L271"/>
      <c r="M271"/>
      <c r="N271"/>
    </row>
    <row r="272" spans="1:14" x14ac:dyDescent="0.2">
      <c r="A272"/>
      <c r="B272"/>
      <c r="C272"/>
      <c r="D272"/>
      <c r="E272"/>
      <c r="F272"/>
      <c r="G272"/>
      <c r="I272"/>
      <c r="J272"/>
      <c r="K272"/>
      <c r="L272"/>
      <c r="M272"/>
      <c r="N272"/>
    </row>
    <row r="273" spans="1:14" x14ac:dyDescent="0.2">
      <c r="A273"/>
      <c r="B273"/>
      <c r="C273"/>
      <c r="D273"/>
      <c r="E273"/>
      <c r="F273"/>
      <c r="G273"/>
      <c r="I273"/>
      <c r="J273"/>
      <c r="K273"/>
      <c r="L273"/>
      <c r="M273"/>
      <c r="N273"/>
    </row>
    <row r="274" spans="1:14" x14ac:dyDescent="0.2">
      <c r="A274"/>
      <c r="B274"/>
      <c r="C274"/>
      <c r="D274"/>
      <c r="E274"/>
      <c r="F274"/>
      <c r="G274"/>
      <c r="J274"/>
      <c r="K274"/>
      <c r="L274"/>
      <c r="M274"/>
      <c r="N274"/>
    </row>
    <row r="275" spans="1:14" x14ac:dyDescent="0.2">
      <c r="A275"/>
      <c r="B275"/>
      <c r="C275"/>
      <c r="D275"/>
      <c r="E275"/>
      <c r="F275"/>
      <c r="G275"/>
      <c r="J275"/>
      <c r="K275"/>
      <c r="L275"/>
      <c r="M275"/>
      <c r="N275"/>
    </row>
    <row r="276" spans="1:14" x14ac:dyDescent="0.2">
      <c r="A276"/>
      <c r="B276"/>
      <c r="C276"/>
      <c r="D276"/>
      <c r="E276"/>
      <c r="F276"/>
      <c r="G276"/>
      <c r="J276"/>
      <c r="K276"/>
      <c r="L276"/>
      <c r="M276"/>
      <c r="N276"/>
    </row>
    <row r="277" spans="1:14" x14ac:dyDescent="0.2">
      <c r="A277"/>
      <c r="B277"/>
      <c r="C277"/>
      <c r="D277"/>
      <c r="E277"/>
      <c r="F277"/>
      <c r="G277"/>
      <c r="J277"/>
      <c r="K277"/>
      <c r="L277"/>
      <c r="M277"/>
      <c r="N277"/>
    </row>
    <row r="278" spans="1:14" x14ac:dyDescent="0.2">
      <c r="A278"/>
      <c r="B278"/>
      <c r="C278"/>
      <c r="D278"/>
      <c r="E278"/>
      <c r="F278"/>
      <c r="G278"/>
      <c r="J278"/>
      <c r="K278"/>
      <c r="L278"/>
      <c r="M278"/>
      <c r="N278"/>
    </row>
    <row r="279" spans="1:14" x14ac:dyDescent="0.2">
      <c r="A279"/>
      <c r="B279"/>
      <c r="C279"/>
      <c r="D279"/>
      <c r="E279"/>
      <c r="F279"/>
      <c r="G279"/>
      <c r="J279"/>
      <c r="K279"/>
      <c r="L279"/>
      <c r="M279"/>
      <c r="N279"/>
    </row>
    <row r="280" spans="1:14" x14ac:dyDescent="0.2">
      <c r="J280"/>
    </row>
    <row r="281" spans="1:14" x14ac:dyDescent="0.2">
      <c r="J281"/>
    </row>
  </sheetData>
  <phoneticPr fontId="19" type="noConversion"/>
  <conditionalFormatting sqref="A11:B11 A13:B17 D13:G17">
    <cfRule type="expression" dxfId="2" priority="4" stopIfTrue="1">
      <formula>IF($D$5=2,TRUE,FALSE)</formula>
    </cfRule>
  </conditionalFormatting>
  <conditionalFormatting sqref="A12:B12">
    <cfRule type="expression" dxfId="1" priority="7" stopIfTrue="1">
      <formula>IF($D$5=4,TRUE,FALSE)</formula>
    </cfRule>
  </conditionalFormatting>
  <conditionalFormatting sqref="D11:G11 K11:IV11 J15:J24">
    <cfRule type="expression" dxfId="0" priority="5" stopIfTrue="1">
      <formula>"if(d5=2,TRUE,FALSE)"</formula>
    </cfRule>
  </conditionalFormatting>
  <dataValidations count="4">
    <dataValidation type="whole" allowBlank="1" showInputMessage="1" showErrorMessage="1" errorTitle="Numeric Data field" error="Please enter the number of incidence cases" sqref="A6" xr:uid="{00000000-0002-0000-0100-000000000000}">
      <formula1>0</formula1>
      <formula2>100000000</formula2>
    </dataValidation>
    <dataValidation type="decimal" allowBlank="1" showInputMessage="1" showErrorMessage="1" errorTitle="Numeric Data Field" error="Please enter the percentage of duplicate records." promptTitle="Duplicate Percentage Data" prompt="Enter only the numeric percentage. No '%' sign is necessary." sqref="A7" xr:uid="{00000000-0002-0000-0100-000001000000}">
      <formula1>0</formula1>
      <formula2>99.99</formula2>
    </dataValidation>
    <dataValidation type="list" allowBlank="1" showInputMessage="1" showErrorMessage="1" sqref="A4" xr:uid="{00000000-0002-0000-0100-000002000000}">
      <formula1>$J$1:$J$14</formula1>
    </dataValidation>
    <dataValidation type="list" allowBlank="1" showInputMessage="1" showErrorMessage="1" sqref="A5" xr:uid="{00000000-0002-0000-0100-000003000000}">
      <formula1>$H$1:$H$71</formula1>
    </dataValidation>
  </dataValidations>
  <printOptions horizontalCentered="1"/>
  <pageMargins left="0.5" right="0.5" top="1" bottom="1" header="0.5" footer="0.5"/>
  <pageSetup orientation="portrait" r:id="rId1"/>
  <headerFooter alignWithMargins="0"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Q107"/>
  <sheetViews>
    <sheetView topLeftCell="C1" workbookViewId="0">
      <selection activeCell="H30" sqref="H30"/>
    </sheetView>
  </sheetViews>
  <sheetFormatPr defaultColWidth="9.140625" defaultRowHeight="12" x14ac:dyDescent="0.2"/>
  <cols>
    <col min="1" max="1" width="5.28515625" style="2" hidden="1" customWidth="1"/>
    <col min="2" max="2" width="4.28515625" style="2" hidden="1" customWidth="1"/>
    <col min="3" max="3" width="30.7109375" style="2" customWidth="1"/>
    <col min="4" max="7" width="9.140625" style="77"/>
    <col min="8" max="10" width="9.140625" style="6"/>
    <col min="11" max="11" width="10.42578125" style="6" customWidth="1"/>
    <col min="12" max="12" width="9.140625" style="6"/>
    <col min="13" max="13" width="9.42578125" style="7" customWidth="1"/>
    <col min="14" max="16" width="9.140625" style="6"/>
    <col min="17" max="16384" width="9.140625" style="2"/>
  </cols>
  <sheetData>
    <row r="1" spans="1:17" ht="18" x14ac:dyDescent="0.25">
      <c r="C1" s="78" t="str">
        <f>'Adjustment Info'!A1</f>
        <v>Worksheet for Completeness of Case Ascertainment, version 2.2.b</v>
      </c>
    </row>
    <row r="2" spans="1:17" ht="12.75" x14ac:dyDescent="0.2">
      <c r="C2" s="21" t="s">
        <v>120</v>
      </c>
    </row>
    <row r="3" spans="1:17" ht="12.75" x14ac:dyDescent="0.2">
      <c r="C3"/>
    </row>
    <row r="4" spans="1:17" ht="13.5" customHeight="1" thickBot="1" x14ac:dyDescent="0.25">
      <c r="D4" s="124" t="str">
        <f>Registry</f>
        <v>Alabama</v>
      </c>
      <c r="E4" s="125"/>
      <c r="F4" s="126"/>
      <c r="G4" s="124" t="s">
        <v>82</v>
      </c>
      <c r="H4" s="119"/>
      <c r="I4" s="120"/>
      <c r="J4" s="118" t="s">
        <v>289</v>
      </c>
      <c r="K4" s="120"/>
      <c r="L4" s="118" t="s">
        <v>83</v>
      </c>
      <c r="M4" s="119"/>
      <c r="N4" s="120"/>
      <c r="O4" s="118" t="s">
        <v>84</v>
      </c>
      <c r="P4" s="120"/>
    </row>
    <row r="5" spans="1:17" ht="12.75" customHeight="1" x14ac:dyDescent="0.2">
      <c r="C5" s="17" t="s">
        <v>121</v>
      </c>
      <c r="D5" s="118" t="s">
        <v>86</v>
      </c>
      <c r="E5" s="119"/>
      <c r="F5" s="120"/>
      <c r="G5" s="124" t="s">
        <v>86</v>
      </c>
      <c r="H5" s="125"/>
      <c r="I5" s="120"/>
      <c r="J5" s="158" t="s">
        <v>87</v>
      </c>
      <c r="K5" s="158" t="s">
        <v>290</v>
      </c>
      <c r="L5" s="158" t="s">
        <v>88</v>
      </c>
      <c r="M5" s="161"/>
      <c r="N5" s="158" t="s">
        <v>89</v>
      </c>
      <c r="O5" s="158" t="s">
        <v>87</v>
      </c>
      <c r="P5" s="158" t="s">
        <v>90</v>
      </c>
    </row>
    <row r="6" spans="1:17" ht="12.75" thickBot="1" x14ac:dyDescent="0.25">
      <c r="C6" s="19"/>
      <c r="D6" s="164">
        <f>CaseYear</f>
        <v>2023</v>
      </c>
      <c r="E6" s="160" t="str">
        <f>RegMCurrentStart&amp;"-"&amp;TEXT(RegMCurrentEnd,"00")</f>
        <v>2022-2023</v>
      </c>
      <c r="F6" s="160" t="s">
        <v>91</v>
      </c>
      <c r="G6" s="165" t="str">
        <f>IF(SEERStart&amp;"-"&amp;TEXT(SEEREnd,"00")="2016-2020","2020",SEERStart&amp;"-"&amp;TEXT(SEEREnd,"00"))</f>
        <v>2019-2023</v>
      </c>
      <c r="H6" s="165" t="str">
        <f>IF(SEERStart&amp;"-"&amp;TEXT(SEEREnd,"00")="2016-2020","2020",SEERStart&amp;"-"&amp;TEXT(SEEREnd,"00"))</f>
        <v>2019-2023</v>
      </c>
      <c r="I6" s="160" t="s">
        <v>91</v>
      </c>
      <c r="J6" s="160" t="s">
        <v>92</v>
      </c>
      <c r="K6" s="160" t="s">
        <v>4</v>
      </c>
      <c r="L6" s="160" t="str">
        <f>RegMRefStart&amp;"-"&amp;TEXT(RegMRefEnd,"00")</f>
        <v>2019-2023</v>
      </c>
      <c r="M6" s="162" t="s">
        <v>93</v>
      </c>
      <c r="N6" s="160" t="str">
        <f>RegMCurrentStart&amp;"-"&amp;TEXT(RegMCurrentEnd,"00")</f>
        <v>2022-2023</v>
      </c>
      <c r="O6" s="160" t="s">
        <v>92</v>
      </c>
      <c r="P6" s="160" t="s">
        <v>4</v>
      </c>
    </row>
    <row r="7" spans="1:17" ht="12.75" thickBot="1" x14ac:dyDescent="0.25">
      <c r="C7" s="16" t="s">
        <v>94</v>
      </c>
      <c r="D7" s="159" t="s">
        <v>92</v>
      </c>
      <c r="E7" s="159" t="s">
        <v>95</v>
      </c>
      <c r="F7" s="159" t="s">
        <v>96</v>
      </c>
      <c r="G7" s="166" t="s">
        <v>92</v>
      </c>
      <c r="H7" s="166" t="s">
        <v>95</v>
      </c>
      <c r="I7" s="159" t="s">
        <v>96</v>
      </c>
      <c r="J7" s="159" t="s">
        <v>97</v>
      </c>
      <c r="K7" s="159" t="s">
        <v>5</v>
      </c>
      <c r="L7" s="159" t="s">
        <v>98</v>
      </c>
      <c r="M7" s="163" t="s">
        <v>99</v>
      </c>
      <c r="N7" s="159" t="s">
        <v>98</v>
      </c>
      <c r="O7" s="159" t="s">
        <v>97</v>
      </c>
      <c r="P7" s="159" t="s">
        <v>5</v>
      </c>
    </row>
    <row r="8" spans="1:17" x14ac:dyDescent="0.2">
      <c r="A8" s="2" t="s">
        <v>253</v>
      </c>
      <c r="B8" s="2" t="s">
        <v>252</v>
      </c>
      <c r="C8" s="19" t="s">
        <v>308</v>
      </c>
      <c r="D8" s="142"/>
      <c r="E8" s="137"/>
      <c r="F8" s="40">
        <f>IF(E8=0,0,D8/E8)</f>
        <v>0</v>
      </c>
      <c r="G8" s="146">
        <f>VLOOKUP(TRIM(A8)&amp;TRIM(B8)&amp;TRIM(C8), RateData, 3*(CaseYearMod-1995)+5, 0)</f>
        <v>12.093074</v>
      </c>
      <c r="H8" s="146">
        <f t="shared" ref="H8:H23" si="0">VLOOKUP(TRIM(A8)&amp;TRIM(B8)&amp;TRIM(C8), RateData, 3*(CaseYearMod-1995)+6, 0)</f>
        <v>4.0014149999999997</v>
      </c>
      <c r="I8" s="40">
        <f>G8/H8</f>
        <v>3.0221993969633245</v>
      </c>
      <c r="J8" s="102">
        <f t="shared" ref="J8:J23" si="1">E8*I8</f>
        <v>0</v>
      </c>
      <c r="K8" s="103">
        <f t="shared" ref="K8:K24" si="2">IF(J8=0,0,(D8/J8*100))</f>
        <v>0</v>
      </c>
      <c r="L8" s="137"/>
      <c r="M8" s="10">
        <f t="shared" ref="M8:M23" si="3">IF(H8=0,1,IF(L8=0,1,H8/L8))</f>
        <v>1</v>
      </c>
      <c r="N8" s="49">
        <f t="shared" ref="N8:N23" si="4">IF(M8&lt;=1,(((1-AdjHigh)*E8)+(AdjHigh*M8*E8)),(((1-AdjLow)*E8)+(AdjLow*M8*E8)))</f>
        <v>0</v>
      </c>
      <c r="O8" s="42">
        <f t="shared" ref="O8:O23" si="5">N8*I8</f>
        <v>0</v>
      </c>
      <c r="P8" s="33">
        <f t="shared" ref="P8:P24" si="6">IF(O8=0,0,D8/O8*100)</f>
        <v>0</v>
      </c>
      <c r="Q8" s="8"/>
    </row>
    <row r="9" spans="1:17" x14ac:dyDescent="0.2">
      <c r="A9" s="2" t="s">
        <v>253</v>
      </c>
      <c r="B9" s="2" t="s">
        <v>252</v>
      </c>
      <c r="C9" s="19" t="s">
        <v>100</v>
      </c>
      <c r="D9" s="143"/>
      <c r="E9" s="137"/>
      <c r="F9" s="40">
        <f t="shared" ref="F9:F23" si="7">IF(E9=0,0,D9/E9)</f>
        <v>0</v>
      </c>
      <c r="G9" s="146">
        <f t="shared" ref="G9:G23" si="8">VLOOKUP(TRIM(A9)&amp;TRIM(B9)&amp;TRIM(C9), RateData, 3*(CaseYearMod-1995)+5, 0)</f>
        <v>4.4257739999999997</v>
      </c>
      <c r="H9" s="146">
        <f t="shared" si="0"/>
        <v>4.1440109999999999</v>
      </c>
      <c r="I9" s="40">
        <f t="shared" ref="I9:I23" si="9">G9/H9</f>
        <v>1.0679928214476264</v>
      </c>
      <c r="J9" s="46">
        <f t="shared" si="1"/>
        <v>0</v>
      </c>
      <c r="K9" s="9">
        <f>IF(J9=0,0,(D9/J9*100))</f>
        <v>0</v>
      </c>
      <c r="L9" s="137"/>
      <c r="M9" s="10">
        <f t="shared" si="3"/>
        <v>1</v>
      </c>
      <c r="N9" s="49">
        <f t="shared" si="4"/>
        <v>0</v>
      </c>
      <c r="O9" s="43">
        <f t="shared" si="5"/>
        <v>0</v>
      </c>
      <c r="P9" s="34">
        <f t="shared" si="6"/>
        <v>0</v>
      </c>
    </row>
    <row r="10" spans="1:17" x14ac:dyDescent="0.2">
      <c r="A10" s="2" t="s">
        <v>253</v>
      </c>
      <c r="B10" s="2" t="s">
        <v>252</v>
      </c>
      <c r="C10" s="19" t="s">
        <v>101</v>
      </c>
      <c r="D10" s="143"/>
      <c r="E10" s="137"/>
      <c r="F10" s="40">
        <f t="shared" si="7"/>
        <v>0</v>
      </c>
      <c r="G10" s="146">
        <f t="shared" si="8"/>
        <v>12.501713000000001</v>
      </c>
      <c r="H10" s="146">
        <f t="shared" si="0"/>
        <v>6.0866730000000002</v>
      </c>
      <c r="I10" s="40">
        <f t="shared" si="9"/>
        <v>2.0539485199878489</v>
      </c>
      <c r="J10" s="46">
        <f t="shared" si="1"/>
        <v>0</v>
      </c>
      <c r="K10" s="9">
        <f t="shared" si="2"/>
        <v>0</v>
      </c>
      <c r="L10" s="137"/>
      <c r="M10" s="10">
        <f t="shared" si="3"/>
        <v>1</v>
      </c>
      <c r="N10" s="49">
        <f t="shared" si="4"/>
        <v>0</v>
      </c>
      <c r="O10" s="43">
        <f t="shared" si="5"/>
        <v>0</v>
      </c>
      <c r="P10" s="34">
        <f t="shared" si="6"/>
        <v>0</v>
      </c>
    </row>
    <row r="11" spans="1:17" x14ac:dyDescent="0.2">
      <c r="A11" s="2" t="s">
        <v>253</v>
      </c>
      <c r="B11" s="2" t="s">
        <v>252</v>
      </c>
      <c r="C11" s="19" t="s">
        <v>102</v>
      </c>
      <c r="D11" s="143"/>
      <c r="E11" s="137"/>
      <c r="F11" s="40">
        <f t="shared" si="7"/>
        <v>0</v>
      </c>
      <c r="G11" s="146">
        <f t="shared" si="8"/>
        <v>45.182059000000002</v>
      </c>
      <c r="H11" s="146">
        <f t="shared" si="0"/>
        <v>19.995462</v>
      </c>
      <c r="I11" s="40">
        <f t="shared" si="9"/>
        <v>2.2596156567925263</v>
      </c>
      <c r="J11" s="46">
        <f t="shared" si="1"/>
        <v>0</v>
      </c>
      <c r="K11" s="9">
        <f t="shared" si="2"/>
        <v>0</v>
      </c>
      <c r="L11" s="137"/>
      <c r="M11" s="10">
        <f t="shared" si="3"/>
        <v>1</v>
      </c>
      <c r="N11" s="49">
        <f t="shared" si="4"/>
        <v>0</v>
      </c>
      <c r="O11" s="43">
        <f t="shared" si="5"/>
        <v>0</v>
      </c>
      <c r="P11" s="34">
        <f t="shared" si="6"/>
        <v>0</v>
      </c>
    </row>
    <row r="12" spans="1:17" x14ac:dyDescent="0.2">
      <c r="A12" s="2" t="s">
        <v>253</v>
      </c>
      <c r="B12" s="2" t="s">
        <v>252</v>
      </c>
      <c r="C12" s="19" t="s">
        <v>103</v>
      </c>
      <c r="D12" s="143"/>
      <c r="E12" s="137"/>
      <c r="F12" s="40">
        <f t="shared" si="7"/>
        <v>0</v>
      </c>
      <c r="G12" s="146">
        <f t="shared" si="8"/>
        <v>12.788964999999999</v>
      </c>
      <c r="H12" s="146">
        <f t="shared" si="0"/>
        <v>9.3924819999999993</v>
      </c>
      <c r="I12" s="40">
        <f t="shared" si="9"/>
        <v>1.3616171955400074</v>
      </c>
      <c r="J12" s="46">
        <f t="shared" si="1"/>
        <v>0</v>
      </c>
      <c r="K12" s="9">
        <f t="shared" si="2"/>
        <v>0</v>
      </c>
      <c r="L12" s="137"/>
      <c r="M12" s="10">
        <f t="shared" si="3"/>
        <v>1</v>
      </c>
      <c r="N12" s="49">
        <f t="shared" si="4"/>
        <v>0</v>
      </c>
      <c r="O12" s="43">
        <f t="shared" si="5"/>
        <v>0</v>
      </c>
      <c r="P12" s="34">
        <f t="shared" si="6"/>
        <v>0</v>
      </c>
    </row>
    <row r="13" spans="1:17" x14ac:dyDescent="0.2">
      <c r="A13" s="2" t="s">
        <v>253</v>
      </c>
      <c r="B13" s="2" t="s">
        <v>252</v>
      </c>
      <c r="C13" s="19" t="s">
        <v>104</v>
      </c>
      <c r="D13" s="143"/>
      <c r="E13" s="137"/>
      <c r="F13" s="40">
        <f t="shared" si="7"/>
        <v>0</v>
      </c>
      <c r="G13" s="146">
        <f t="shared" si="8"/>
        <v>16.90325</v>
      </c>
      <c r="H13" s="146">
        <f t="shared" si="0"/>
        <v>14.512790000000001</v>
      </c>
      <c r="I13" s="40">
        <f t="shared" si="9"/>
        <v>1.1647140212185252</v>
      </c>
      <c r="J13" s="46">
        <f t="shared" si="1"/>
        <v>0</v>
      </c>
      <c r="K13" s="9">
        <f t="shared" si="2"/>
        <v>0</v>
      </c>
      <c r="L13" s="137"/>
      <c r="M13" s="10">
        <f t="shared" si="3"/>
        <v>1</v>
      </c>
      <c r="N13" s="49">
        <f t="shared" si="4"/>
        <v>0</v>
      </c>
      <c r="O13" s="43">
        <f t="shared" si="5"/>
        <v>0</v>
      </c>
      <c r="P13" s="34">
        <f t="shared" si="6"/>
        <v>0</v>
      </c>
    </row>
    <row r="14" spans="1:17" x14ac:dyDescent="0.2">
      <c r="A14" s="2" t="s">
        <v>253</v>
      </c>
      <c r="B14" s="2" t="s">
        <v>252</v>
      </c>
      <c r="C14" s="19" t="s">
        <v>105</v>
      </c>
      <c r="D14" s="143"/>
      <c r="E14" s="137"/>
      <c r="F14" s="40">
        <f t="shared" si="7"/>
        <v>0</v>
      </c>
      <c r="G14" s="146">
        <f t="shared" si="8"/>
        <v>55.862425999999999</v>
      </c>
      <c r="H14" s="146">
        <f t="shared" si="0"/>
        <v>42.487105999999997</v>
      </c>
      <c r="I14" s="40">
        <f t="shared" si="9"/>
        <v>1.3148089210877296</v>
      </c>
      <c r="J14" s="46">
        <f t="shared" si="1"/>
        <v>0</v>
      </c>
      <c r="K14" s="9">
        <f t="shared" si="2"/>
        <v>0</v>
      </c>
      <c r="L14" s="137"/>
      <c r="M14" s="10">
        <f t="shared" si="3"/>
        <v>1</v>
      </c>
      <c r="N14" s="49">
        <f t="shared" si="4"/>
        <v>0</v>
      </c>
      <c r="O14" s="43">
        <f t="shared" si="5"/>
        <v>0</v>
      </c>
      <c r="P14" s="34">
        <f t="shared" si="6"/>
        <v>0</v>
      </c>
    </row>
    <row r="15" spans="1:17" x14ac:dyDescent="0.2">
      <c r="A15" s="2" t="s">
        <v>253</v>
      </c>
      <c r="B15" s="2" t="s">
        <v>252</v>
      </c>
      <c r="C15" s="19" t="s">
        <v>311</v>
      </c>
      <c r="D15" s="185"/>
      <c r="E15" s="184"/>
      <c r="F15" s="40">
        <f t="shared" si="7"/>
        <v>0</v>
      </c>
      <c r="G15" s="146">
        <f t="shared" si="8"/>
        <v>1.2178119999999999</v>
      </c>
      <c r="H15" s="146">
        <f t="shared" si="0"/>
        <v>0.35676099999999999</v>
      </c>
      <c r="I15" s="40">
        <f t="shared" si="9"/>
        <v>3.4135233391542235</v>
      </c>
      <c r="J15" s="46">
        <f>E15*I15</f>
        <v>0</v>
      </c>
      <c r="K15" s="9">
        <f>IF(J15=0,0,(D15/J15*100))</f>
        <v>0</v>
      </c>
      <c r="L15" s="184"/>
      <c r="M15" s="10">
        <f t="shared" si="3"/>
        <v>1</v>
      </c>
      <c r="N15" s="49">
        <f t="shared" si="4"/>
        <v>0</v>
      </c>
      <c r="O15" s="43">
        <f t="shared" si="5"/>
        <v>0</v>
      </c>
      <c r="P15" s="34">
        <f t="shared" si="6"/>
        <v>0</v>
      </c>
    </row>
    <row r="16" spans="1:17" ht="12" customHeight="1" x14ac:dyDescent="0.2">
      <c r="A16" s="2" t="s">
        <v>253</v>
      </c>
      <c r="B16" s="2" t="s">
        <v>252</v>
      </c>
      <c r="C16" s="19" t="s">
        <v>107</v>
      </c>
      <c r="D16" s="186"/>
      <c r="E16" s="184"/>
      <c r="F16" s="40">
        <f t="shared" si="7"/>
        <v>0</v>
      </c>
      <c r="G16" s="146">
        <f t="shared" si="8"/>
        <v>194.794185</v>
      </c>
      <c r="H16" s="146">
        <f t="shared" si="0"/>
        <v>35.167116999999998</v>
      </c>
      <c r="I16" s="40">
        <f t="shared" si="9"/>
        <v>5.5391002054561369</v>
      </c>
      <c r="J16" s="46">
        <f>E16*I16</f>
        <v>0</v>
      </c>
      <c r="K16" s="9">
        <f>IF(J16=0,0,(D16/J16*100))</f>
        <v>0</v>
      </c>
      <c r="L16" s="184"/>
      <c r="M16" s="10">
        <f t="shared" si="3"/>
        <v>1</v>
      </c>
      <c r="N16" s="49">
        <f t="shared" si="4"/>
        <v>0</v>
      </c>
      <c r="O16" s="43">
        <f t="shared" si="5"/>
        <v>0</v>
      </c>
      <c r="P16" s="34">
        <f t="shared" si="6"/>
        <v>0</v>
      </c>
    </row>
    <row r="17" spans="1:17" x14ac:dyDescent="0.2">
      <c r="A17" s="2" t="s">
        <v>253</v>
      </c>
      <c r="B17" s="2" t="s">
        <v>252</v>
      </c>
      <c r="C17" s="19" t="s">
        <v>279</v>
      </c>
      <c r="D17" s="143"/>
      <c r="E17" s="137"/>
      <c r="F17" s="40">
        <f t="shared" si="7"/>
        <v>0</v>
      </c>
      <c r="G17" s="146">
        <f t="shared" si="8"/>
        <v>19.983889000000001</v>
      </c>
      <c r="H17" s="146">
        <f t="shared" si="0"/>
        <v>5.0185639999999996</v>
      </c>
      <c r="I17" s="40">
        <f t="shared" si="9"/>
        <v>3.9819934547013851</v>
      </c>
      <c r="J17" s="46">
        <f t="shared" si="1"/>
        <v>0</v>
      </c>
      <c r="K17" s="9">
        <f t="shared" si="2"/>
        <v>0</v>
      </c>
      <c r="L17" s="137"/>
      <c r="M17" s="10">
        <f t="shared" si="3"/>
        <v>1</v>
      </c>
      <c r="N17" s="49">
        <f t="shared" si="4"/>
        <v>0</v>
      </c>
      <c r="O17" s="43">
        <f t="shared" si="5"/>
        <v>0</v>
      </c>
      <c r="P17" s="34">
        <f t="shared" si="6"/>
        <v>0</v>
      </c>
    </row>
    <row r="18" spans="1:17" x14ac:dyDescent="0.2">
      <c r="A18" s="2" t="s">
        <v>253</v>
      </c>
      <c r="B18" s="2" t="s">
        <v>252</v>
      </c>
      <c r="C18" s="19" t="s">
        <v>108</v>
      </c>
      <c r="D18" s="143"/>
      <c r="E18" s="137"/>
      <c r="F18" s="40">
        <f t="shared" si="7"/>
        <v>0</v>
      </c>
      <c r="G18" s="146">
        <f t="shared" si="8"/>
        <v>26.568957000000001</v>
      </c>
      <c r="H18" s="146">
        <f t="shared" si="0"/>
        <v>4.6123089999999998</v>
      </c>
      <c r="I18" s="40">
        <f t="shared" si="9"/>
        <v>5.7604460152171075</v>
      </c>
      <c r="J18" s="46">
        <f t="shared" si="1"/>
        <v>0</v>
      </c>
      <c r="K18" s="9">
        <f t="shared" si="2"/>
        <v>0</v>
      </c>
      <c r="L18" s="137"/>
      <c r="M18" s="10">
        <f t="shared" si="3"/>
        <v>1</v>
      </c>
      <c r="N18" s="49">
        <f t="shared" si="4"/>
        <v>0</v>
      </c>
      <c r="O18" s="43">
        <f t="shared" si="5"/>
        <v>0</v>
      </c>
      <c r="P18" s="34">
        <f t="shared" si="6"/>
        <v>0</v>
      </c>
    </row>
    <row r="19" spans="1:17" x14ac:dyDescent="0.2">
      <c r="A19" s="2" t="s">
        <v>253</v>
      </c>
      <c r="B19" s="2" t="s">
        <v>252</v>
      </c>
      <c r="C19" s="19" t="s">
        <v>109</v>
      </c>
      <c r="D19" s="143"/>
      <c r="E19" s="137"/>
      <c r="F19" s="40">
        <f t="shared" si="7"/>
        <v>0</v>
      </c>
      <c r="G19" s="146">
        <f t="shared" si="8"/>
        <v>4.47492</v>
      </c>
      <c r="H19" s="146">
        <f t="shared" si="0"/>
        <v>3.217441</v>
      </c>
      <c r="I19" s="40">
        <f t="shared" si="9"/>
        <v>1.390832030797146</v>
      </c>
      <c r="J19" s="46">
        <f t="shared" si="1"/>
        <v>0</v>
      </c>
      <c r="K19" s="9">
        <f t="shared" si="2"/>
        <v>0</v>
      </c>
      <c r="L19" s="137"/>
      <c r="M19" s="10">
        <f t="shared" si="3"/>
        <v>1</v>
      </c>
      <c r="N19" s="49">
        <f t="shared" si="4"/>
        <v>0</v>
      </c>
      <c r="O19" s="43">
        <f t="shared" si="5"/>
        <v>0</v>
      </c>
      <c r="P19" s="34">
        <f t="shared" si="6"/>
        <v>0</v>
      </c>
    </row>
    <row r="20" spans="1:17" x14ac:dyDescent="0.2">
      <c r="A20" s="2" t="s">
        <v>253</v>
      </c>
      <c r="B20" s="2" t="s">
        <v>252</v>
      </c>
      <c r="C20" s="19" t="s">
        <v>280</v>
      </c>
      <c r="D20" s="143"/>
      <c r="E20" s="137"/>
      <c r="F20" s="40">
        <f t="shared" si="7"/>
        <v>0</v>
      </c>
      <c r="G20" s="146">
        <f t="shared" si="8"/>
        <v>2.6403219999999998</v>
      </c>
      <c r="H20" s="146">
        <f t="shared" si="0"/>
        <v>0.33317200000000002</v>
      </c>
      <c r="I20" s="40">
        <f t="shared" si="9"/>
        <v>7.9248016039763236</v>
      </c>
      <c r="J20" s="46">
        <f t="shared" si="1"/>
        <v>0</v>
      </c>
      <c r="K20" s="9">
        <f t="shared" si="2"/>
        <v>0</v>
      </c>
      <c r="L20" s="137"/>
      <c r="M20" s="10">
        <f t="shared" si="3"/>
        <v>1</v>
      </c>
      <c r="N20" s="49">
        <f t="shared" si="4"/>
        <v>0</v>
      </c>
      <c r="O20" s="43">
        <f t="shared" si="5"/>
        <v>0</v>
      </c>
      <c r="P20" s="34">
        <f t="shared" si="6"/>
        <v>0</v>
      </c>
    </row>
    <row r="21" spans="1:17" x14ac:dyDescent="0.2">
      <c r="A21" s="2" t="s">
        <v>253</v>
      </c>
      <c r="B21" s="2" t="s">
        <v>252</v>
      </c>
      <c r="C21" s="19" t="s">
        <v>281</v>
      </c>
      <c r="D21" s="143"/>
      <c r="E21" s="137"/>
      <c r="F21" s="40">
        <f t="shared" si="7"/>
        <v>0</v>
      </c>
      <c r="G21" s="146">
        <f t="shared" si="8"/>
        <v>17.307041999999999</v>
      </c>
      <c r="H21" s="146">
        <f t="shared" si="0"/>
        <v>4.5667879999999998</v>
      </c>
      <c r="I21" s="40">
        <f t="shared" si="9"/>
        <v>3.7897625201782961</v>
      </c>
      <c r="J21" s="46">
        <f t="shared" si="1"/>
        <v>0</v>
      </c>
      <c r="K21" s="9">
        <f t="shared" si="2"/>
        <v>0</v>
      </c>
      <c r="L21" s="137"/>
      <c r="M21" s="10">
        <f t="shared" si="3"/>
        <v>1</v>
      </c>
      <c r="N21" s="49">
        <f t="shared" si="4"/>
        <v>0</v>
      </c>
      <c r="O21" s="43">
        <f t="shared" si="5"/>
        <v>0</v>
      </c>
      <c r="P21" s="34">
        <f t="shared" si="6"/>
        <v>0</v>
      </c>
    </row>
    <row r="22" spans="1:17" x14ac:dyDescent="0.2">
      <c r="A22" s="2" t="s">
        <v>253</v>
      </c>
      <c r="B22" s="2" t="s">
        <v>252</v>
      </c>
      <c r="C22" s="19" t="s">
        <v>110</v>
      </c>
      <c r="D22" s="143"/>
      <c r="E22" s="137"/>
      <c r="F22" s="40">
        <f t="shared" si="7"/>
        <v>0</v>
      </c>
      <c r="G22" s="146">
        <f t="shared" si="8"/>
        <v>17.540816</v>
      </c>
      <c r="H22" s="146">
        <f t="shared" si="0"/>
        <v>6.6193869999999997</v>
      </c>
      <c r="I22" s="40">
        <f t="shared" si="9"/>
        <v>2.6499154680033059</v>
      </c>
      <c r="J22" s="46">
        <f t="shared" si="1"/>
        <v>0</v>
      </c>
      <c r="K22" s="9">
        <f t="shared" si="2"/>
        <v>0</v>
      </c>
      <c r="L22" s="137"/>
      <c r="M22" s="10">
        <f t="shared" si="3"/>
        <v>1</v>
      </c>
      <c r="N22" s="49">
        <f t="shared" si="4"/>
        <v>0</v>
      </c>
      <c r="O22" s="43">
        <f t="shared" si="5"/>
        <v>0</v>
      </c>
      <c r="P22" s="34">
        <f t="shared" si="6"/>
        <v>0</v>
      </c>
    </row>
    <row r="23" spans="1:17" ht="12.75" thickBot="1" x14ac:dyDescent="0.25">
      <c r="A23" s="2" t="s">
        <v>253</v>
      </c>
      <c r="B23" s="2" t="s">
        <v>252</v>
      </c>
      <c r="C23" s="3" t="s">
        <v>111</v>
      </c>
      <c r="D23" s="144"/>
      <c r="E23" s="140"/>
      <c r="F23" s="41">
        <f t="shared" si="7"/>
        <v>0</v>
      </c>
      <c r="G23" s="149">
        <f t="shared" si="8"/>
        <v>13.82127</v>
      </c>
      <c r="H23" s="171">
        <f t="shared" si="0"/>
        <v>6.1105590000000003</v>
      </c>
      <c r="I23" s="41">
        <f t="shared" si="9"/>
        <v>2.2618667130126719</v>
      </c>
      <c r="J23" s="47">
        <f t="shared" si="1"/>
        <v>0</v>
      </c>
      <c r="K23" s="12">
        <f t="shared" si="2"/>
        <v>0</v>
      </c>
      <c r="L23" s="140"/>
      <c r="M23" s="14">
        <f t="shared" si="3"/>
        <v>1</v>
      </c>
      <c r="N23" s="48">
        <f t="shared" si="4"/>
        <v>0</v>
      </c>
      <c r="O23" s="44">
        <f t="shared" si="5"/>
        <v>0</v>
      </c>
      <c r="P23" s="35">
        <f t="shared" si="6"/>
        <v>0</v>
      </c>
    </row>
    <row r="24" spans="1:17" ht="12.75" thickBot="1" x14ac:dyDescent="0.25">
      <c r="C24" s="5" t="s">
        <v>122</v>
      </c>
      <c r="D24" s="45">
        <f>SUM(D8:D14)+SUM(D17:D23)</f>
        <v>0</v>
      </c>
      <c r="E24" s="31"/>
      <c r="F24" s="31"/>
      <c r="G24" s="31"/>
      <c r="H24" s="8"/>
      <c r="I24" s="8"/>
      <c r="J24" s="38">
        <f>SUM(J8:J14)+SUM(J17:J23)</f>
        <v>0</v>
      </c>
      <c r="K24" s="20">
        <f t="shared" si="2"/>
        <v>0</v>
      </c>
      <c r="L24" s="8"/>
      <c r="M24" s="10"/>
      <c r="N24" s="8"/>
      <c r="O24" s="38">
        <f>SUM(O8:O14)+SUM(O17:O23)</f>
        <v>0</v>
      </c>
      <c r="P24" s="20">
        <f t="shared" si="6"/>
        <v>0</v>
      </c>
    </row>
    <row r="25" spans="1:17" x14ac:dyDescent="0.2">
      <c r="C25" s="1"/>
      <c r="D25" s="31"/>
      <c r="E25" s="31"/>
      <c r="F25" s="31"/>
      <c r="G25" s="31"/>
      <c r="H25" s="8"/>
      <c r="I25" s="8"/>
      <c r="J25" s="8"/>
      <c r="K25" s="8"/>
      <c r="L25" s="8"/>
      <c r="M25" s="10"/>
      <c r="N25" s="8"/>
      <c r="O25" s="8"/>
      <c r="P25" s="8"/>
    </row>
    <row r="26" spans="1:17" x14ac:dyDescent="0.2">
      <c r="C26" s="1"/>
      <c r="D26" s="31"/>
      <c r="E26" s="31"/>
      <c r="F26" s="31"/>
      <c r="G26" s="31"/>
      <c r="H26" s="8"/>
      <c r="I26" s="8"/>
      <c r="J26" s="8"/>
      <c r="K26" s="8"/>
      <c r="L26" s="8"/>
      <c r="M26" s="10"/>
      <c r="N26" s="8"/>
      <c r="O26" s="8"/>
      <c r="P26" s="8"/>
    </row>
    <row r="27" spans="1:17" ht="12.75" thickBot="1" x14ac:dyDescent="0.25">
      <c r="D27" s="124" t="str">
        <f>Registry</f>
        <v>Alabama</v>
      </c>
      <c r="E27" s="125"/>
      <c r="F27" s="126"/>
      <c r="G27" s="124" t="s">
        <v>82</v>
      </c>
      <c r="H27" s="119"/>
      <c r="I27" s="120"/>
      <c r="J27" s="118" t="s">
        <v>289</v>
      </c>
      <c r="K27" s="120"/>
      <c r="L27" s="118" t="s">
        <v>83</v>
      </c>
      <c r="M27" s="119"/>
      <c r="N27" s="120"/>
      <c r="O27" s="118" t="s">
        <v>84</v>
      </c>
      <c r="P27" s="120"/>
    </row>
    <row r="28" spans="1:17" x14ac:dyDescent="0.2">
      <c r="C28" s="17" t="s">
        <v>123</v>
      </c>
      <c r="D28" s="127" t="s">
        <v>86</v>
      </c>
      <c r="E28" s="128"/>
      <c r="F28" s="129"/>
      <c r="G28" s="127" t="s">
        <v>86</v>
      </c>
      <c r="H28" s="122"/>
      <c r="I28" s="123"/>
      <c r="J28" s="30" t="s">
        <v>87</v>
      </c>
      <c r="K28" s="158" t="s">
        <v>290</v>
      </c>
      <c r="L28" s="30" t="s">
        <v>88</v>
      </c>
      <c r="M28" s="26"/>
      <c r="N28" s="22" t="s">
        <v>89</v>
      </c>
      <c r="O28" s="30" t="s">
        <v>87</v>
      </c>
      <c r="P28" s="23" t="s">
        <v>90</v>
      </c>
    </row>
    <row r="29" spans="1:17" ht="12.75" thickBot="1" x14ac:dyDescent="0.25">
      <c r="C29" s="19"/>
      <c r="D29" s="28">
        <f>CaseYear</f>
        <v>2023</v>
      </c>
      <c r="E29" s="22" t="str">
        <f>RegMCurrentStart&amp;"-"&amp;TEXT(RegMCurrentEnd,"00")</f>
        <v>2022-2023</v>
      </c>
      <c r="F29" s="23" t="s">
        <v>91</v>
      </c>
      <c r="G29" s="145" t="str">
        <f>IF(SEERStart&amp;"-"&amp;TEXT(SEEREnd,"00")="2016-2020","2020",SEERStart&amp;"-"&amp;TEXT(SEEREnd,"00"))</f>
        <v>2019-2023</v>
      </c>
      <c r="H29" s="96" t="str">
        <f>IF(SEERStart&amp;"-"&amp;TEXT(SEEREnd,"00")="2016-2020","2020",SEERStart&amp;"-"&amp;TEXT(SEEREnd,"00"))</f>
        <v>2019-2023</v>
      </c>
      <c r="I29" s="22" t="s">
        <v>91</v>
      </c>
      <c r="J29" s="30" t="s">
        <v>92</v>
      </c>
      <c r="K29" s="22" t="s">
        <v>4</v>
      </c>
      <c r="L29" s="30" t="str">
        <f>RegMRefStart&amp;"-"&amp;TEXT(RegMRefEnd,"00")</f>
        <v>2019-2023</v>
      </c>
      <c r="M29" s="26" t="s">
        <v>93</v>
      </c>
      <c r="N29" s="22" t="str">
        <f>RegMCurrentStart&amp;"-"&amp;TEXT(RegMCurrentEnd,"00")</f>
        <v>2022-2023</v>
      </c>
      <c r="O29" s="30" t="s">
        <v>92</v>
      </c>
      <c r="P29" s="23" t="s">
        <v>4</v>
      </c>
    </row>
    <row r="30" spans="1:17" ht="12.75" thickBot="1" x14ac:dyDescent="0.25">
      <c r="C30" s="16" t="s">
        <v>94</v>
      </c>
      <c r="D30" s="97" t="s">
        <v>92</v>
      </c>
      <c r="E30" s="98" t="s">
        <v>95</v>
      </c>
      <c r="F30" s="99" t="s">
        <v>96</v>
      </c>
      <c r="G30" s="97" t="s">
        <v>92</v>
      </c>
      <c r="H30" s="24" t="s">
        <v>95</v>
      </c>
      <c r="I30" s="24" t="s">
        <v>96</v>
      </c>
      <c r="J30" s="30" t="s">
        <v>97</v>
      </c>
      <c r="K30" s="22" t="s">
        <v>5</v>
      </c>
      <c r="L30" s="29" t="s">
        <v>98</v>
      </c>
      <c r="M30" s="27" t="s">
        <v>99</v>
      </c>
      <c r="N30" s="24" t="s">
        <v>98</v>
      </c>
      <c r="O30" s="29" t="s">
        <v>97</v>
      </c>
      <c r="P30" s="25" t="s">
        <v>5</v>
      </c>
    </row>
    <row r="31" spans="1:17" x14ac:dyDescent="0.2">
      <c r="A31" s="2" t="s">
        <v>254</v>
      </c>
      <c r="B31" s="2" t="s">
        <v>252</v>
      </c>
      <c r="C31" s="19" t="s">
        <v>308</v>
      </c>
      <c r="D31" s="142"/>
      <c r="E31" s="137"/>
      <c r="F31" s="40">
        <f t="shared" ref="F31:F49" si="10">IF(E31=0,0,D31/E31)</f>
        <v>0</v>
      </c>
      <c r="G31" s="146">
        <f t="shared" ref="G31:G49" si="11">VLOOKUP(TRIM(A31)&amp;TRIM(B31)&amp;TRIM(C31), RateData, 3*(CaseYearMod-1995)+5, 0)</f>
        <v>4.7832220000000003</v>
      </c>
      <c r="H31" s="146">
        <f t="shared" ref="H31:H49" si="12">VLOOKUP(TRIM(A31)&amp;TRIM(B31)&amp;TRIM(C31), RateData, 3*(CaseYearMod-1995)+6, 0)</f>
        <v>1.132422</v>
      </c>
      <c r="I31" s="40">
        <f t="shared" ref="I31:I49" si="13">G31/H31</f>
        <v>4.223886501675171</v>
      </c>
      <c r="J31" s="104">
        <f t="shared" ref="J31:J49" si="14">E31*I31</f>
        <v>0</v>
      </c>
      <c r="K31" s="105">
        <f t="shared" ref="K31:K50" si="15">IF(J31=0,0,(D31/J31*100))</f>
        <v>0</v>
      </c>
      <c r="L31" s="137"/>
      <c r="M31" s="10">
        <f t="shared" ref="M31:M49" si="16">IF(H31=0,1,IF(L31=0,1,H31/L31))</f>
        <v>1</v>
      </c>
      <c r="N31" s="49">
        <f t="shared" ref="N31:N49" si="17">IF(M31&lt;=1,(((1-AdjHigh)*E31)+(AdjHigh*M31*E31)),(((1-AdjLow)*E31)+(AdjLow*M31*E31)))</f>
        <v>0</v>
      </c>
      <c r="O31" s="42">
        <f t="shared" ref="O31:O49" si="18">N31*I31</f>
        <v>0</v>
      </c>
      <c r="P31" s="33">
        <f t="shared" ref="P31:P50" si="19">IF(O31=0,0,D31/O31*100)</f>
        <v>0</v>
      </c>
      <c r="Q31" s="8"/>
    </row>
    <row r="32" spans="1:17" x14ac:dyDescent="0.2">
      <c r="A32" s="2" t="s">
        <v>254</v>
      </c>
      <c r="B32" s="2" t="s">
        <v>252</v>
      </c>
      <c r="C32" s="19" t="s">
        <v>100</v>
      </c>
      <c r="D32" s="143"/>
      <c r="E32" s="137"/>
      <c r="F32" s="40">
        <f t="shared" si="10"/>
        <v>0</v>
      </c>
      <c r="G32" s="146">
        <f t="shared" si="11"/>
        <v>1.8575489999999999</v>
      </c>
      <c r="H32" s="146">
        <f t="shared" si="12"/>
        <v>1.3579870000000001</v>
      </c>
      <c r="I32" s="40">
        <f t="shared" si="13"/>
        <v>1.3678695009598765</v>
      </c>
      <c r="J32" s="46">
        <f t="shared" si="14"/>
        <v>0</v>
      </c>
      <c r="K32" s="9">
        <f t="shared" si="15"/>
        <v>0</v>
      </c>
      <c r="L32" s="137"/>
      <c r="M32" s="10">
        <f t="shared" si="16"/>
        <v>1</v>
      </c>
      <c r="N32" s="49">
        <f t="shared" si="17"/>
        <v>0</v>
      </c>
      <c r="O32" s="43">
        <f t="shared" si="18"/>
        <v>0</v>
      </c>
      <c r="P32" s="34">
        <f t="shared" si="19"/>
        <v>0</v>
      </c>
    </row>
    <row r="33" spans="1:16" x14ac:dyDescent="0.2">
      <c r="A33" s="2" t="s">
        <v>254</v>
      </c>
      <c r="B33" s="2" t="s">
        <v>252</v>
      </c>
      <c r="C33" s="19" t="s">
        <v>101</v>
      </c>
      <c r="D33" s="143"/>
      <c r="E33" s="137"/>
      <c r="F33" s="40">
        <f t="shared" si="10"/>
        <v>0</v>
      </c>
      <c r="G33" s="146">
        <f t="shared" si="11"/>
        <v>8.5093789999999991</v>
      </c>
      <c r="H33" s="146">
        <f t="shared" si="12"/>
        <v>3.0803980000000002</v>
      </c>
      <c r="I33" s="40">
        <f t="shared" si="13"/>
        <v>2.7624284264565806</v>
      </c>
      <c r="J33" s="46">
        <f t="shared" si="14"/>
        <v>0</v>
      </c>
      <c r="K33" s="9">
        <f t="shared" si="15"/>
        <v>0</v>
      </c>
      <c r="L33" s="137"/>
      <c r="M33" s="10">
        <f t="shared" si="16"/>
        <v>1</v>
      </c>
      <c r="N33" s="49">
        <f t="shared" si="17"/>
        <v>0</v>
      </c>
      <c r="O33" s="43">
        <f t="shared" si="18"/>
        <v>0</v>
      </c>
      <c r="P33" s="34">
        <f t="shared" si="19"/>
        <v>0</v>
      </c>
    </row>
    <row r="34" spans="1:16" x14ac:dyDescent="0.2">
      <c r="A34" s="2" t="s">
        <v>254</v>
      </c>
      <c r="B34" s="2" t="s">
        <v>252</v>
      </c>
      <c r="C34" s="19" t="s">
        <v>102</v>
      </c>
      <c r="D34" s="143"/>
      <c r="E34" s="137"/>
      <c r="F34" s="40">
        <f t="shared" si="10"/>
        <v>0</v>
      </c>
      <c r="G34" s="146">
        <f t="shared" si="11"/>
        <v>36.091524999999997</v>
      </c>
      <c r="H34" s="146">
        <f t="shared" si="12"/>
        <v>12.913879</v>
      </c>
      <c r="I34" s="40">
        <f t="shared" si="13"/>
        <v>2.7947857495025312</v>
      </c>
      <c r="J34" s="46">
        <f t="shared" si="14"/>
        <v>0</v>
      </c>
      <c r="K34" s="9">
        <f t="shared" si="15"/>
        <v>0</v>
      </c>
      <c r="L34" s="137"/>
      <c r="M34" s="10">
        <f t="shared" si="16"/>
        <v>1</v>
      </c>
      <c r="N34" s="49">
        <f t="shared" si="17"/>
        <v>0</v>
      </c>
      <c r="O34" s="43">
        <f t="shared" si="18"/>
        <v>0</v>
      </c>
      <c r="P34" s="34">
        <f t="shared" si="19"/>
        <v>0</v>
      </c>
    </row>
    <row r="35" spans="1:16" x14ac:dyDescent="0.2">
      <c r="A35" s="2" t="s">
        <v>254</v>
      </c>
      <c r="B35" s="2" t="s">
        <v>252</v>
      </c>
      <c r="C35" s="19" t="s">
        <v>103</v>
      </c>
      <c r="D35" s="143"/>
      <c r="E35" s="137"/>
      <c r="F35" s="40">
        <f t="shared" si="10"/>
        <v>0</v>
      </c>
      <c r="G35" s="146">
        <f t="shared" si="11"/>
        <v>3.620682</v>
      </c>
      <c r="H35" s="146">
        <f t="shared" si="12"/>
        <v>2.6980330000000001</v>
      </c>
      <c r="I35" s="40">
        <f t="shared" si="13"/>
        <v>1.3419709840465257</v>
      </c>
      <c r="J35" s="46">
        <f t="shared" si="14"/>
        <v>0</v>
      </c>
      <c r="K35" s="9">
        <f t="shared" si="15"/>
        <v>0</v>
      </c>
      <c r="L35" s="137"/>
      <c r="M35" s="10">
        <f t="shared" si="16"/>
        <v>1</v>
      </c>
      <c r="N35" s="49">
        <f t="shared" si="17"/>
        <v>0</v>
      </c>
      <c r="O35" s="43">
        <f t="shared" si="18"/>
        <v>0</v>
      </c>
      <c r="P35" s="34">
        <f t="shared" si="19"/>
        <v>0</v>
      </c>
    </row>
    <row r="36" spans="1:16" x14ac:dyDescent="0.2">
      <c r="A36" s="2" t="s">
        <v>254</v>
      </c>
      <c r="B36" s="2" t="s">
        <v>252</v>
      </c>
      <c r="C36" s="19" t="s">
        <v>104</v>
      </c>
      <c r="D36" s="143"/>
      <c r="E36" s="137"/>
      <c r="F36" s="40">
        <f t="shared" si="10"/>
        <v>0</v>
      </c>
      <c r="G36" s="146">
        <f t="shared" si="11"/>
        <v>14.848872999999999</v>
      </c>
      <c r="H36" s="146">
        <f t="shared" si="12"/>
        <v>11.929729999999999</v>
      </c>
      <c r="I36" s="40">
        <f t="shared" si="13"/>
        <v>1.2446948086838512</v>
      </c>
      <c r="J36" s="46">
        <f t="shared" si="14"/>
        <v>0</v>
      </c>
      <c r="K36" s="9">
        <f t="shared" si="15"/>
        <v>0</v>
      </c>
      <c r="L36" s="137"/>
      <c r="M36" s="10">
        <f t="shared" si="16"/>
        <v>1</v>
      </c>
      <c r="N36" s="49">
        <f t="shared" si="17"/>
        <v>0</v>
      </c>
      <c r="O36" s="43">
        <f t="shared" si="18"/>
        <v>0</v>
      </c>
      <c r="P36" s="34">
        <f t="shared" si="19"/>
        <v>0</v>
      </c>
    </row>
    <row r="37" spans="1:16" x14ac:dyDescent="0.2">
      <c r="A37" s="2" t="s">
        <v>254</v>
      </c>
      <c r="B37" s="2" t="s">
        <v>252</v>
      </c>
      <c r="C37" s="19" t="s">
        <v>105</v>
      </c>
      <c r="D37" s="143"/>
      <c r="E37" s="137"/>
      <c r="F37" s="40">
        <f t="shared" si="10"/>
        <v>0</v>
      </c>
      <c r="G37" s="146">
        <f t="shared" si="11"/>
        <v>41.868665999999997</v>
      </c>
      <c r="H37" s="146">
        <f t="shared" si="12"/>
        <v>24.301038999999999</v>
      </c>
      <c r="I37" s="40">
        <f t="shared" si="13"/>
        <v>1.7229167032734691</v>
      </c>
      <c r="J37" s="46">
        <f t="shared" si="14"/>
        <v>0</v>
      </c>
      <c r="K37" s="9">
        <f t="shared" si="15"/>
        <v>0</v>
      </c>
      <c r="L37" s="137"/>
      <c r="M37" s="10">
        <f t="shared" si="16"/>
        <v>1</v>
      </c>
      <c r="N37" s="49">
        <f t="shared" si="17"/>
        <v>0</v>
      </c>
      <c r="O37" s="43">
        <f t="shared" si="18"/>
        <v>0</v>
      </c>
      <c r="P37" s="34">
        <f t="shared" si="19"/>
        <v>0</v>
      </c>
    </row>
    <row r="38" spans="1:16" x14ac:dyDescent="0.2">
      <c r="A38" s="2" t="s">
        <v>254</v>
      </c>
      <c r="B38" s="2" t="s">
        <v>252</v>
      </c>
      <c r="C38" s="19" t="s">
        <v>311</v>
      </c>
      <c r="D38" s="185"/>
      <c r="E38" s="184"/>
      <c r="F38" s="40">
        <f t="shared" si="10"/>
        <v>0</v>
      </c>
      <c r="G38" s="146">
        <f t="shared" si="11"/>
        <v>0.95457599999999998</v>
      </c>
      <c r="H38" s="146">
        <f t="shared" si="12"/>
        <v>0.254025</v>
      </c>
      <c r="I38" s="40">
        <f t="shared" si="13"/>
        <v>3.7578033658104517</v>
      </c>
      <c r="J38" s="46">
        <f>E38*I38</f>
        <v>0</v>
      </c>
      <c r="K38" s="9">
        <f>IF(J38=0,0,(D38/J38*100))</f>
        <v>0</v>
      </c>
      <c r="L38" s="184"/>
      <c r="M38" s="10">
        <f t="shared" si="16"/>
        <v>1</v>
      </c>
      <c r="N38" s="49">
        <f t="shared" si="17"/>
        <v>0</v>
      </c>
      <c r="O38" s="43">
        <f t="shared" si="18"/>
        <v>0</v>
      </c>
      <c r="P38" s="34">
        <f t="shared" si="19"/>
        <v>0</v>
      </c>
    </row>
    <row r="39" spans="1:16" x14ac:dyDescent="0.2">
      <c r="A39" s="2" t="s">
        <v>254</v>
      </c>
      <c r="B39" s="2" t="s">
        <v>252</v>
      </c>
      <c r="C39" s="19" t="s">
        <v>310</v>
      </c>
      <c r="D39" s="183"/>
      <c r="E39" s="184"/>
      <c r="F39" s="40">
        <f t="shared" si="10"/>
        <v>0</v>
      </c>
      <c r="G39" s="146">
        <f t="shared" si="11"/>
        <v>131.53707199999999</v>
      </c>
      <c r="H39" s="146">
        <f t="shared" si="12"/>
        <v>25.359639000000001</v>
      </c>
      <c r="I39" s="40">
        <f t="shared" si="13"/>
        <v>5.1868668950689711</v>
      </c>
      <c r="J39" s="46">
        <f>E39*I39</f>
        <v>0</v>
      </c>
      <c r="K39" s="9">
        <f>IF(J39=0,0,(D39/J39*100))</f>
        <v>0</v>
      </c>
      <c r="L39" s="184"/>
      <c r="M39" s="10">
        <f t="shared" si="16"/>
        <v>1</v>
      </c>
      <c r="N39" s="49">
        <f t="shared" si="17"/>
        <v>0</v>
      </c>
      <c r="O39" s="43">
        <f t="shared" si="18"/>
        <v>0</v>
      </c>
      <c r="P39" s="34">
        <f t="shared" si="19"/>
        <v>0</v>
      </c>
    </row>
    <row r="40" spans="1:16" x14ac:dyDescent="0.2">
      <c r="A40" s="2" t="s">
        <v>254</v>
      </c>
      <c r="B40" s="2" t="s">
        <v>252</v>
      </c>
      <c r="C40" s="19" t="s">
        <v>114</v>
      </c>
      <c r="D40" s="143"/>
      <c r="E40" s="137"/>
      <c r="F40" s="40">
        <f t="shared" si="10"/>
        <v>0</v>
      </c>
      <c r="G40" s="146">
        <f t="shared" si="11"/>
        <v>6.9547340000000002</v>
      </c>
      <c r="H40" s="146">
        <f t="shared" si="12"/>
        <v>2.9165899999999998</v>
      </c>
      <c r="I40" s="40">
        <f t="shared" si="13"/>
        <v>2.38454290798501</v>
      </c>
      <c r="J40" s="46">
        <f t="shared" si="14"/>
        <v>0</v>
      </c>
      <c r="K40" s="9">
        <f t="shared" si="15"/>
        <v>0</v>
      </c>
      <c r="L40" s="137"/>
      <c r="M40" s="10">
        <f t="shared" si="16"/>
        <v>1</v>
      </c>
      <c r="N40" s="49">
        <f t="shared" si="17"/>
        <v>0</v>
      </c>
      <c r="O40" s="43">
        <f t="shared" si="18"/>
        <v>0</v>
      </c>
      <c r="P40" s="34">
        <f t="shared" si="19"/>
        <v>0</v>
      </c>
    </row>
    <row r="41" spans="1:16" x14ac:dyDescent="0.2">
      <c r="A41" s="2" t="s">
        <v>254</v>
      </c>
      <c r="B41" s="2" t="s">
        <v>252</v>
      </c>
      <c r="C41" s="19" t="s">
        <v>115</v>
      </c>
      <c r="D41" s="143"/>
      <c r="E41" s="137"/>
      <c r="F41" s="40">
        <f t="shared" si="10"/>
        <v>0</v>
      </c>
      <c r="G41" s="146">
        <f t="shared" si="11"/>
        <v>31.758745999999999</v>
      </c>
      <c r="H41" s="146">
        <f t="shared" si="12"/>
        <v>9.5261600000000008</v>
      </c>
      <c r="I41" s="40">
        <f t="shared" si="13"/>
        <v>3.3338455369214874</v>
      </c>
      <c r="J41" s="46">
        <f t="shared" si="14"/>
        <v>0</v>
      </c>
      <c r="K41" s="9">
        <f t="shared" si="15"/>
        <v>0</v>
      </c>
      <c r="L41" s="137"/>
      <c r="M41" s="10">
        <f t="shared" si="16"/>
        <v>1</v>
      </c>
      <c r="N41" s="49">
        <f t="shared" si="17"/>
        <v>0</v>
      </c>
      <c r="O41" s="43">
        <f t="shared" si="18"/>
        <v>0</v>
      </c>
      <c r="P41" s="34">
        <f t="shared" si="19"/>
        <v>0</v>
      </c>
    </row>
    <row r="42" spans="1:16" x14ac:dyDescent="0.2">
      <c r="A42" s="2" t="s">
        <v>254</v>
      </c>
      <c r="B42" s="2" t="s">
        <v>252</v>
      </c>
      <c r="C42" s="19" t="s">
        <v>116</v>
      </c>
      <c r="D42" s="143"/>
      <c r="E42" s="137"/>
      <c r="F42" s="40">
        <f t="shared" si="10"/>
        <v>0</v>
      </c>
      <c r="G42" s="146">
        <f t="shared" si="11"/>
        <v>9.6951859999999996</v>
      </c>
      <c r="H42" s="146">
        <f t="shared" si="12"/>
        <v>5.14046</v>
      </c>
      <c r="I42" s="40">
        <f t="shared" si="13"/>
        <v>1.8860541663586528</v>
      </c>
      <c r="J42" s="46">
        <f t="shared" si="14"/>
        <v>0</v>
      </c>
      <c r="K42" s="9">
        <f t="shared" si="15"/>
        <v>0</v>
      </c>
      <c r="L42" s="137"/>
      <c r="M42" s="10">
        <f t="shared" si="16"/>
        <v>1</v>
      </c>
      <c r="N42" s="49">
        <f t="shared" si="17"/>
        <v>0</v>
      </c>
      <c r="O42" s="43">
        <f t="shared" si="18"/>
        <v>0</v>
      </c>
      <c r="P42" s="34">
        <f t="shared" si="19"/>
        <v>0</v>
      </c>
    </row>
    <row r="43" spans="1:16" x14ac:dyDescent="0.2">
      <c r="A43" s="2" t="s">
        <v>254</v>
      </c>
      <c r="B43" s="2" t="s">
        <v>252</v>
      </c>
      <c r="C43" s="19" t="s">
        <v>279</v>
      </c>
      <c r="D43" s="143"/>
      <c r="E43" s="137"/>
      <c r="F43" s="40">
        <f t="shared" si="10"/>
        <v>0</v>
      </c>
      <c r="G43" s="146">
        <f t="shared" si="11"/>
        <v>6.238194</v>
      </c>
      <c r="H43" s="146">
        <f t="shared" si="12"/>
        <v>2.03247</v>
      </c>
      <c r="I43" s="40">
        <f t="shared" si="13"/>
        <v>3.0692674430618903</v>
      </c>
      <c r="J43" s="46">
        <f t="shared" si="14"/>
        <v>0</v>
      </c>
      <c r="K43" s="9">
        <f t="shared" si="15"/>
        <v>0</v>
      </c>
      <c r="L43" s="137"/>
      <c r="M43" s="10">
        <f t="shared" si="16"/>
        <v>1</v>
      </c>
      <c r="N43" s="49">
        <f t="shared" si="17"/>
        <v>0</v>
      </c>
      <c r="O43" s="43">
        <f t="shared" si="18"/>
        <v>0</v>
      </c>
      <c r="P43" s="34">
        <f t="shared" si="19"/>
        <v>0</v>
      </c>
    </row>
    <row r="44" spans="1:16" x14ac:dyDescent="0.2">
      <c r="A44" s="2" t="s">
        <v>254</v>
      </c>
      <c r="B44" s="2" t="s">
        <v>252</v>
      </c>
      <c r="C44" s="19" t="s">
        <v>108</v>
      </c>
      <c r="D44" s="143"/>
      <c r="E44" s="137"/>
      <c r="F44" s="40">
        <f t="shared" si="10"/>
        <v>0</v>
      </c>
      <c r="G44" s="146">
        <f t="shared" si="11"/>
        <v>12.216972</v>
      </c>
      <c r="H44" s="146">
        <f t="shared" si="12"/>
        <v>1.975598</v>
      </c>
      <c r="I44" s="40">
        <f t="shared" si="13"/>
        <v>6.1839362056450762</v>
      </c>
      <c r="J44" s="46">
        <f t="shared" si="14"/>
        <v>0</v>
      </c>
      <c r="K44" s="9">
        <f t="shared" si="15"/>
        <v>0</v>
      </c>
      <c r="L44" s="137"/>
      <c r="M44" s="10">
        <f t="shared" si="16"/>
        <v>1</v>
      </c>
      <c r="N44" s="49">
        <f t="shared" si="17"/>
        <v>0</v>
      </c>
      <c r="O44" s="43">
        <f t="shared" si="18"/>
        <v>0</v>
      </c>
      <c r="P44" s="34">
        <f t="shared" si="19"/>
        <v>0</v>
      </c>
    </row>
    <row r="45" spans="1:16" x14ac:dyDescent="0.2">
      <c r="A45" s="2" t="s">
        <v>254</v>
      </c>
      <c r="B45" s="2" t="s">
        <v>252</v>
      </c>
      <c r="C45" s="19" t="s">
        <v>109</v>
      </c>
      <c r="D45" s="143"/>
      <c r="E45" s="137"/>
      <c r="F45" s="40">
        <f t="shared" si="10"/>
        <v>0</v>
      </c>
      <c r="G45" s="146">
        <f t="shared" si="11"/>
        <v>3.8182510000000001</v>
      </c>
      <c r="H45" s="146">
        <f t="shared" si="12"/>
        <v>2.2222550000000001</v>
      </c>
      <c r="I45" s="40">
        <f t="shared" si="13"/>
        <v>1.7181876067328006</v>
      </c>
      <c r="J45" s="46">
        <f t="shared" si="14"/>
        <v>0</v>
      </c>
      <c r="K45" s="9">
        <f t="shared" si="15"/>
        <v>0</v>
      </c>
      <c r="L45" s="137"/>
      <c r="M45" s="10">
        <f t="shared" si="16"/>
        <v>1</v>
      </c>
      <c r="N45" s="49">
        <f t="shared" si="17"/>
        <v>0</v>
      </c>
      <c r="O45" s="43">
        <f t="shared" si="18"/>
        <v>0</v>
      </c>
      <c r="P45" s="34">
        <f t="shared" si="19"/>
        <v>0</v>
      </c>
    </row>
    <row r="46" spans="1:16" x14ac:dyDescent="0.2">
      <c r="A46" s="2" t="s">
        <v>254</v>
      </c>
      <c r="B46" s="2" t="s">
        <v>252</v>
      </c>
      <c r="C46" s="19" t="s">
        <v>280</v>
      </c>
      <c r="D46" s="143"/>
      <c r="E46" s="137"/>
      <c r="F46" s="40">
        <f t="shared" si="10"/>
        <v>0</v>
      </c>
      <c r="G46" s="146">
        <f t="shared" si="11"/>
        <v>1.9575419999999999</v>
      </c>
      <c r="H46" s="146">
        <f t="shared" si="12"/>
        <v>0.148477</v>
      </c>
      <c r="I46" s="40">
        <f t="shared" si="13"/>
        <v>13.184142998578904</v>
      </c>
      <c r="J46" s="46">
        <f t="shared" si="14"/>
        <v>0</v>
      </c>
      <c r="K46" s="9">
        <f t="shared" si="15"/>
        <v>0</v>
      </c>
      <c r="L46" s="137"/>
      <c r="M46" s="10">
        <f t="shared" si="16"/>
        <v>1</v>
      </c>
      <c r="N46" s="49">
        <f t="shared" si="17"/>
        <v>0</v>
      </c>
      <c r="O46" s="43">
        <f t="shared" si="18"/>
        <v>0</v>
      </c>
      <c r="P46" s="34">
        <f t="shared" si="19"/>
        <v>0</v>
      </c>
    </row>
    <row r="47" spans="1:16" x14ac:dyDescent="0.2">
      <c r="A47" s="2" t="s">
        <v>254</v>
      </c>
      <c r="B47" s="2" t="s">
        <v>252</v>
      </c>
      <c r="C47" s="19" t="s">
        <v>281</v>
      </c>
      <c r="D47" s="143"/>
      <c r="E47" s="137"/>
      <c r="F47" s="40">
        <f t="shared" si="10"/>
        <v>0</v>
      </c>
      <c r="G47" s="146">
        <f t="shared" si="11"/>
        <v>12.683218999999999</v>
      </c>
      <c r="H47" s="146">
        <f t="shared" si="12"/>
        <v>2.668663</v>
      </c>
      <c r="I47" s="40">
        <f t="shared" si="13"/>
        <v>4.7526491730128528</v>
      </c>
      <c r="J47" s="46">
        <f t="shared" si="14"/>
        <v>0</v>
      </c>
      <c r="K47" s="9">
        <f t="shared" si="15"/>
        <v>0</v>
      </c>
      <c r="L47" s="137"/>
      <c r="M47" s="10">
        <f t="shared" si="16"/>
        <v>1</v>
      </c>
      <c r="N47" s="49">
        <f t="shared" si="17"/>
        <v>0</v>
      </c>
      <c r="O47" s="43">
        <f t="shared" si="18"/>
        <v>0</v>
      </c>
      <c r="P47" s="34">
        <f t="shared" si="19"/>
        <v>0</v>
      </c>
    </row>
    <row r="48" spans="1:16" x14ac:dyDescent="0.2">
      <c r="A48" s="2" t="s">
        <v>254</v>
      </c>
      <c r="B48" s="2" t="s">
        <v>252</v>
      </c>
      <c r="C48" s="19" t="s">
        <v>110</v>
      </c>
      <c r="D48" s="143"/>
      <c r="E48" s="137"/>
      <c r="F48" s="40">
        <f t="shared" si="10"/>
        <v>0</v>
      </c>
      <c r="G48" s="146">
        <f t="shared" si="11"/>
        <v>12.919149000000001</v>
      </c>
      <c r="H48" s="146">
        <f t="shared" si="12"/>
        <v>4.5756779999999999</v>
      </c>
      <c r="I48" s="40">
        <f t="shared" si="13"/>
        <v>2.8234392804738446</v>
      </c>
      <c r="J48" s="46">
        <f t="shared" si="14"/>
        <v>0</v>
      </c>
      <c r="K48" s="9">
        <f t="shared" si="15"/>
        <v>0</v>
      </c>
      <c r="L48" s="137"/>
      <c r="M48" s="10">
        <f t="shared" si="16"/>
        <v>1</v>
      </c>
      <c r="N48" s="49">
        <f t="shared" si="17"/>
        <v>0</v>
      </c>
      <c r="O48" s="43">
        <f t="shared" si="18"/>
        <v>0</v>
      </c>
      <c r="P48" s="34">
        <f t="shared" si="19"/>
        <v>0</v>
      </c>
    </row>
    <row r="49" spans="1:17" ht="12.75" thickBot="1" x14ac:dyDescent="0.25">
      <c r="A49" s="2" t="s">
        <v>254</v>
      </c>
      <c r="B49" s="2" t="s">
        <v>252</v>
      </c>
      <c r="C49" s="3" t="s">
        <v>111</v>
      </c>
      <c r="D49" s="144"/>
      <c r="E49" s="140"/>
      <c r="F49" s="41">
        <f t="shared" si="10"/>
        <v>0</v>
      </c>
      <c r="G49" s="149">
        <f t="shared" si="11"/>
        <v>9.6943649999999995</v>
      </c>
      <c r="H49" s="171">
        <f t="shared" si="12"/>
        <v>3.894101</v>
      </c>
      <c r="I49" s="41">
        <f t="shared" si="13"/>
        <v>2.4895001439356603</v>
      </c>
      <c r="J49" s="47">
        <f t="shared" si="14"/>
        <v>0</v>
      </c>
      <c r="K49" s="12">
        <f t="shared" si="15"/>
        <v>0</v>
      </c>
      <c r="L49" s="140"/>
      <c r="M49" s="14">
        <f t="shared" si="16"/>
        <v>1</v>
      </c>
      <c r="N49" s="48">
        <f t="shared" si="17"/>
        <v>0</v>
      </c>
      <c r="O49" s="44">
        <f t="shared" si="18"/>
        <v>0</v>
      </c>
      <c r="P49" s="35">
        <f t="shared" si="19"/>
        <v>0</v>
      </c>
    </row>
    <row r="50" spans="1:17" ht="12.75" thickBot="1" x14ac:dyDescent="0.25">
      <c r="C50" s="5" t="s">
        <v>124</v>
      </c>
      <c r="D50" s="39">
        <f>SUM(D31:D37)+SUM(D39:D49)</f>
        <v>0</v>
      </c>
      <c r="E50" s="31"/>
      <c r="F50" s="31"/>
      <c r="G50" s="31"/>
      <c r="H50" s="8"/>
      <c r="I50" s="8"/>
      <c r="J50" s="45">
        <f>SUM(J31:J37)+SUM(J39:J49)</f>
        <v>0</v>
      </c>
      <c r="K50" s="13">
        <f t="shared" si="15"/>
        <v>0</v>
      </c>
      <c r="L50" s="8"/>
      <c r="M50" s="10"/>
      <c r="N50" s="8"/>
      <c r="O50" s="45">
        <f>SUM(O31:O37)+SUM(O39:O49)</f>
        <v>0</v>
      </c>
      <c r="P50" s="13">
        <f t="shared" si="19"/>
        <v>0</v>
      </c>
    </row>
    <row r="51" spans="1:17" x14ac:dyDescent="0.2">
      <c r="D51" s="31"/>
      <c r="E51" s="31"/>
      <c r="F51" s="31"/>
      <c r="G51" s="31"/>
      <c r="H51" s="8"/>
      <c r="I51" s="8"/>
      <c r="J51" s="8"/>
      <c r="K51" s="8"/>
      <c r="L51" s="8"/>
      <c r="M51" s="10"/>
      <c r="N51" s="8"/>
      <c r="O51" s="8"/>
      <c r="P51" s="8"/>
    </row>
    <row r="52" spans="1:17" ht="12.75" thickBot="1" x14ac:dyDescent="0.25">
      <c r="C52" s="18" t="s">
        <v>125</v>
      </c>
      <c r="D52" s="48">
        <f>IF(BlackPop=0,0,((D24*BlackMalePop+D50*BlackFemalePop)/BlackPop))</f>
        <v>0</v>
      </c>
      <c r="E52" s="32"/>
      <c r="F52" s="32"/>
      <c r="G52" s="32"/>
      <c r="H52" s="11"/>
      <c r="I52" s="11"/>
      <c r="J52" s="48">
        <f>IF(BlackPop=0,0,((J24*BlackMalePop+J50*BlackFemalePop)/BlackPop))</f>
        <v>0</v>
      </c>
      <c r="K52" s="11">
        <f>IF(J52=0,0,(D52/J52*100))</f>
        <v>0</v>
      </c>
      <c r="L52" s="11"/>
      <c r="M52" s="14"/>
      <c r="N52" s="11"/>
      <c r="O52" s="48">
        <f>IF(BlackPop=0,0,((O24*BlackMalePop+O50*BlackFemalePop)/BlackPop))</f>
        <v>0</v>
      </c>
      <c r="P52" s="141">
        <f>IF(BlackPop=0,0,((P24*BlackMalePop+P50*BlackFemalePop)/BlackPop)/100)</f>
        <v>0</v>
      </c>
    </row>
    <row r="53" spans="1:17" ht="12.75" hidden="1" thickBot="1" x14ac:dyDescent="0.25">
      <c r="C53" s="4" t="s">
        <v>117</v>
      </c>
      <c r="D53" s="100" t="e">
        <f>#REF!+D50</f>
        <v>#REF!</v>
      </c>
      <c r="E53" s="31"/>
      <c r="F53" s="31"/>
      <c r="G53" s="31"/>
      <c r="H53" s="8"/>
      <c r="I53" s="8"/>
      <c r="J53" s="15" t="e">
        <f>#REF!+J50</f>
        <v>#REF!</v>
      </c>
      <c r="K53" s="13"/>
      <c r="L53" s="8"/>
      <c r="M53" s="10"/>
      <c r="N53" s="8"/>
      <c r="O53" s="15" t="e">
        <f>#REF!+O50</f>
        <v>#REF!</v>
      </c>
      <c r="P53" s="13"/>
    </row>
    <row r="54" spans="1:17" x14ac:dyDescent="0.2">
      <c r="P54" s="77"/>
    </row>
    <row r="55" spans="1:17" ht="12.75" x14ac:dyDescent="0.2">
      <c r="C55" t="s">
        <v>118</v>
      </c>
      <c r="D55" s="94"/>
      <c r="E55" s="94"/>
      <c r="F55" s="94"/>
      <c r="G55" s="94"/>
      <c r="H55"/>
      <c r="I55"/>
      <c r="J55"/>
      <c r="K55"/>
      <c r="L55"/>
      <c r="M55"/>
      <c r="N55"/>
      <c r="O55"/>
      <c r="P55" s="112"/>
      <c r="Q55"/>
    </row>
    <row r="56" spans="1:17" ht="12.75" x14ac:dyDescent="0.2">
      <c r="C56" t="s">
        <v>119</v>
      </c>
      <c r="D56" s="94"/>
      <c r="E56" s="94"/>
      <c r="F56" s="94"/>
      <c r="G56" s="94"/>
      <c r="H56"/>
      <c r="I56"/>
      <c r="J56"/>
      <c r="K56"/>
      <c r="L56"/>
      <c r="M56"/>
      <c r="N56"/>
      <c r="O56"/>
      <c r="P56"/>
      <c r="Q56"/>
    </row>
    <row r="57" spans="1:17" ht="12.75" x14ac:dyDescent="0.2">
      <c r="C57" t="s">
        <v>309</v>
      </c>
      <c r="D57"/>
      <c r="E57"/>
      <c r="F57"/>
      <c r="G57" s="94"/>
      <c r="H57" s="94"/>
      <c r="I57"/>
      <c r="J57"/>
      <c r="K57"/>
      <c r="L57"/>
      <c r="M57"/>
      <c r="N57"/>
      <c r="O57"/>
      <c r="P57"/>
      <c r="Q57"/>
    </row>
    <row r="58" spans="1:17" ht="12.75" x14ac:dyDescent="0.2">
      <c r="C58" s="2" t="s">
        <v>312</v>
      </c>
      <c r="D58"/>
      <c r="E58"/>
      <c r="F58"/>
      <c r="G58" s="94"/>
      <c r="H58" s="94"/>
      <c r="I58"/>
      <c r="J58"/>
      <c r="K58"/>
      <c r="L58"/>
      <c r="M58"/>
      <c r="N58"/>
      <c r="O58"/>
      <c r="P58"/>
      <c r="Q58"/>
    </row>
    <row r="59" spans="1:17" ht="12.75" x14ac:dyDescent="0.2">
      <c r="C59" s="107" t="s">
        <v>287</v>
      </c>
      <c r="D59" s="94"/>
      <c r="E59" s="94"/>
      <c r="F59" s="94"/>
      <c r="G59" s="94"/>
      <c r="H59"/>
      <c r="I59"/>
      <c r="J59"/>
      <c r="K59"/>
      <c r="L59"/>
      <c r="M59"/>
      <c r="N59"/>
      <c r="O59"/>
      <c r="P59"/>
      <c r="Q59"/>
    </row>
    <row r="60" spans="1:17" ht="12.75" x14ac:dyDescent="0.2">
      <c r="C60" s="107" t="s">
        <v>288</v>
      </c>
      <c r="D60" s="94"/>
      <c r="E60" s="94"/>
      <c r="F60" s="94"/>
      <c r="G60" s="94"/>
      <c r="H60"/>
      <c r="I60"/>
      <c r="J60"/>
      <c r="K60"/>
      <c r="L60"/>
      <c r="M60"/>
      <c r="N60"/>
      <c r="O60"/>
      <c r="P60"/>
      <c r="Q60"/>
    </row>
    <row r="61" spans="1:17" ht="12.75" x14ac:dyDescent="0.2">
      <c r="C61"/>
      <c r="D61" s="94"/>
      <c r="E61" s="94"/>
      <c r="F61" s="94"/>
      <c r="G61" s="94"/>
      <c r="H61"/>
      <c r="I61"/>
      <c r="J61"/>
      <c r="K61"/>
      <c r="L61"/>
      <c r="M61"/>
      <c r="N61"/>
      <c r="O61"/>
      <c r="P61"/>
      <c r="Q61"/>
    </row>
    <row r="62" spans="1:17" ht="12.75" x14ac:dyDescent="0.2">
      <c r="C62"/>
      <c r="D62" s="94"/>
      <c r="E62" s="94"/>
      <c r="F62" s="94"/>
      <c r="G62" s="94"/>
      <c r="H62"/>
      <c r="I62"/>
      <c r="J62"/>
      <c r="K62"/>
      <c r="L62"/>
      <c r="M62"/>
      <c r="N62"/>
      <c r="O62"/>
      <c r="P62"/>
      <c r="Q62"/>
    </row>
    <row r="63" spans="1:17" ht="12.75" x14ac:dyDescent="0.2">
      <c r="C63"/>
      <c r="D63" s="94"/>
      <c r="E63" s="94"/>
      <c r="F63" s="94"/>
      <c r="G63" s="94"/>
      <c r="H63"/>
      <c r="I63"/>
      <c r="J63"/>
      <c r="K63"/>
      <c r="L63"/>
      <c r="M63"/>
      <c r="N63"/>
      <c r="O63"/>
      <c r="P63"/>
      <c r="Q63"/>
    </row>
    <row r="64" spans="1:17" ht="12.75" x14ac:dyDescent="0.2">
      <c r="C64"/>
      <c r="D64" s="94"/>
      <c r="E64" s="94"/>
      <c r="F64" s="94"/>
      <c r="G64" s="94"/>
      <c r="H64"/>
      <c r="I64"/>
      <c r="J64"/>
      <c r="K64"/>
      <c r="L64"/>
      <c r="M64"/>
      <c r="N64"/>
      <c r="O64"/>
      <c r="P64"/>
      <c r="Q64"/>
    </row>
    <row r="65" spans="3:17" ht="12.75" x14ac:dyDescent="0.2">
      <c r="C65"/>
      <c r="D65" s="94"/>
      <c r="E65" s="94"/>
      <c r="F65" s="94"/>
      <c r="G65" s="94"/>
      <c r="H65"/>
      <c r="I65"/>
      <c r="J65"/>
      <c r="K65"/>
      <c r="L65"/>
      <c r="M65"/>
      <c r="N65"/>
      <c r="O65"/>
      <c r="P65"/>
      <c r="Q65"/>
    </row>
    <row r="66" spans="3:17" ht="12.75" x14ac:dyDescent="0.2">
      <c r="C66"/>
      <c r="D66" s="94"/>
      <c r="E66" s="94"/>
      <c r="F66" s="94"/>
      <c r="G66" s="94"/>
      <c r="H66"/>
      <c r="I66"/>
      <c r="J66"/>
      <c r="K66"/>
      <c r="L66"/>
      <c r="M66"/>
      <c r="N66"/>
      <c r="O66"/>
      <c r="P66"/>
      <c r="Q66"/>
    </row>
    <row r="67" spans="3:17" ht="12.75" x14ac:dyDescent="0.2">
      <c r="C67"/>
      <c r="D67" s="94"/>
      <c r="E67" s="94"/>
      <c r="F67" s="94"/>
      <c r="G67" s="94"/>
      <c r="H67"/>
      <c r="I67"/>
      <c r="J67"/>
      <c r="K67"/>
      <c r="L67"/>
      <c r="M67"/>
      <c r="N67"/>
      <c r="O67"/>
      <c r="P67"/>
      <c r="Q67"/>
    </row>
    <row r="68" spans="3:17" ht="12.75" x14ac:dyDescent="0.2">
      <c r="C68"/>
      <c r="D68" s="94"/>
      <c r="E68" s="94"/>
      <c r="F68" s="94"/>
      <c r="G68" s="94"/>
      <c r="H68"/>
      <c r="I68"/>
      <c r="J68"/>
      <c r="K68"/>
      <c r="L68"/>
      <c r="M68"/>
      <c r="N68"/>
      <c r="O68"/>
      <c r="P68"/>
      <c r="Q68"/>
    </row>
    <row r="69" spans="3:17" ht="12.75" x14ac:dyDescent="0.2">
      <c r="C69"/>
      <c r="D69" s="94"/>
      <c r="E69" s="94"/>
      <c r="F69" s="94"/>
      <c r="G69" s="94"/>
      <c r="H69"/>
      <c r="I69"/>
      <c r="J69"/>
      <c r="K69"/>
      <c r="L69"/>
      <c r="M69"/>
      <c r="N69"/>
      <c r="O69"/>
      <c r="P69"/>
      <c r="Q69"/>
    </row>
    <row r="70" spans="3:17" ht="12.75" x14ac:dyDescent="0.2">
      <c r="C70"/>
      <c r="D70" s="94"/>
      <c r="E70" s="94"/>
      <c r="F70" s="94"/>
      <c r="G70" s="94"/>
      <c r="H70"/>
      <c r="I70"/>
      <c r="J70"/>
      <c r="K70"/>
      <c r="L70"/>
      <c r="M70"/>
      <c r="N70"/>
      <c r="O70"/>
      <c r="P70"/>
      <c r="Q70"/>
    </row>
    <row r="71" spans="3:17" ht="12.75" x14ac:dyDescent="0.2">
      <c r="C71"/>
      <c r="D71" s="94"/>
      <c r="E71" s="94"/>
      <c r="F71" s="94"/>
      <c r="G71" s="94"/>
      <c r="H71"/>
      <c r="I71"/>
      <c r="J71"/>
      <c r="K71"/>
      <c r="L71"/>
      <c r="M71"/>
      <c r="N71"/>
      <c r="O71"/>
      <c r="P71"/>
      <c r="Q71"/>
    </row>
    <row r="72" spans="3:17" ht="12.75" x14ac:dyDescent="0.2">
      <c r="C72"/>
      <c r="D72" s="94"/>
      <c r="E72" s="94"/>
      <c r="F72" s="94"/>
      <c r="G72" s="94"/>
      <c r="H72"/>
      <c r="I72"/>
      <c r="J72"/>
      <c r="K72"/>
      <c r="L72"/>
      <c r="M72"/>
      <c r="N72"/>
      <c r="O72"/>
      <c r="P72"/>
      <c r="Q72"/>
    </row>
    <row r="73" spans="3:17" ht="12.75" x14ac:dyDescent="0.2">
      <c r="C73"/>
      <c r="D73" s="94"/>
      <c r="E73" s="94"/>
      <c r="F73" s="94"/>
      <c r="G73" s="94"/>
      <c r="H73"/>
      <c r="I73"/>
      <c r="J73"/>
      <c r="K73"/>
      <c r="L73"/>
      <c r="M73"/>
      <c r="N73"/>
      <c r="O73"/>
      <c r="P73"/>
      <c r="Q73"/>
    </row>
    <row r="74" spans="3:17" ht="12.75" x14ac:dyDescent="0.2">
      <c r="C74"/>
      <c r="D74" s="94"/>
      <c r="E74" s="94"/>
      <c r="F74" s="94"/>
      <c r="G74" s="94"/>
      <c r="H74"/>
      <c r="I74"/>
      <c r="J74"/>
      <c r="K74"/>
      <c r="L74"/>
      <c r="M74"/>
      <c r="N74"/>
      <c r="O74"/>
      <c r="P74"/>
      <c r="Q74"/>
    </row>
    <row r="75" spans="3:17" ht="12.75" x14ac:dyDescent="0.2">
      <c r="C75"/>
      <c r="D75" s="94"/>
      <c r="E75" s="94"/>
      <c r="F75" s="94"/>
      <c r="G75" s="94"/>
      <c r="H75"/>
      <c r="I75"/>
      <c r="J75"/>
      <c r="K75"/>
      <c r="L75"/>
      <c r="M75"/>
      <c r="N75"/>
      <c r="O75"/>
      <c r="P75"/>
      <c r="Q75"/>
    </row>
    <row r="76" spans="3:17" ht="12.75" x14ac:dyDescent="0.2">
      <c r="C76"/>
      <c r="D76" s="94"/>
      <c r="E76" s="94"/>
      <c r="F76" s="94"/>
      <c r="G76" s="94"/>
      <c r="H76"/>
      <c r="I76"/>
      <c r="J76"/>
      <c r="K76"/>
      <c r="L76"/>
      <c r="M76"/>
      <c r="N76"/>
      <c r="O76"/>
      <c r="P76"/>
      <c r="Q76"/>
    </row>
    <row r="77" spans="3:17" ht="12.75" x14ac:dyDescent="0.2">
      <c r="C77"/>
      <c r="D77" s="94"/>
      <c r="E77" s="94"/>
      <c r="F77" s="94"/>
      <c r="G77" s="94"/>
      <c r="H77"/>
      <c r="I77"/>
      <c r="J77"/>
      <c r="K77"/>
      <c r="L77"/>
      <c r="M77"/>
      <c r="N77"/>
      <c r="O77"/>
      <c r="P77"/>
      <c r="Q77"/>
    </row>
    <row r="78" spans="3:17" ht="12.75" x14ac:dyDescent="0.2">
      <c r="C78"/>
      <c r="D78" s="94"/>
      <c r="E78" s="94"/>
      <c r="F78" s="94"/>
      <c r="G78" s="94"/>
      <c r="H78"/>
      <c r="I78"/>
      <c r="J78"/>
      <c r="K78"/>
      <c r="L78"/>
      <c r="M78"/>
      <c r="N78"/>
      <c r="O78"/>
      <c r="P78"/>
      <c r="Q78"/>
    </row>
    <row r="79" spans="3:17" ht="12.75" x14ac:dyDescent="0.2">
      <c r="C79"/>
      <c r="D79" s="94"/>
      <c r="E79" s="94"/>
      <c r="F79" s="94"/>
      <c r="G79" s="94"/>
      <c r="H79"/>
      <c r="I79"/>
      <c r="J79"/>
      <c r="K79"/>
      <c r="L79"/>
      <c r="M79"/>
      <c r="N79"/>
      <c r="O79"/>
      <c r="P79"/>
      <c r="Q79"/>
    </row>
    <row r="80" spans="3:17" ht="12.75" x14ac:dyDescent="0.2">
      <c r="C80"/>
      <c r="D80" s="94"/>
      <c r="E80" s="94"/>
      <c r="F80" s="94"/>
      <c r="G80" s="94"/>
      <c r="H80"/>
      <c r="I80"/>
      <c r="J80"/>
      <c r="K80"/>
      <c r="L80"/>
      <c r="M80"/>
      <c r="N80"/>
      <c r="O80"/>
      <c r="P80"/>
      <c r="Q80"/>
    </row>
    <row r="81" spans="3:17" ht="12.75" x14ac:dyDescent="0.2">
      <c r="C81"/>
      <c r="D81" s="94"/>
      <c r="E81" s="94"/>
      <c r="F81" s="94"/>
      <c r="G81" s="94"/>
      <c r="H81"/>
      <c r="I81"/>
      <c r="J81"/>
      <c r="K81"/>
      <c r="L81"/>
      <c r="M81"/>
      <c r="N81"/>
      <c r="O81"/>
      <c r="P81"/>
      <c r="Q81"/>
    </row>
    <row r="82" spans="3:17" ht="12.75" x14ac:dyDescent="0.2">
      <c r="C82"/>
      <c r="D82" s="94"/>
      <c r="E82" s="94"/>
      <c r="F82" s="94"/>
      <c r="G82" s="94"/>
      <c r="H82"/>
      <c r="I82"/>
      <c r="J82"/>
      <c r="K82"/>
      <c r="L82"/>
      <c r="M82"/>
      <c r="N82"/>
      <c r="O82"/>
      <c r="P82"/>
      <c r="Q82"/>
    </row>
    <row r="83" spans="3:17" ht="12.75" x14ac:dyDescent="0.2">
      <c r="C83"/>
      <c r="D83" s="94"/>
      <c r="E83" s="94"/>
      <c r="F83" s="94"/>
      <c r="G83" s="94"/>
      <c r="H83"/>
      <c r="I83"/>
      <c r="J83"/>
      <c r="K83"/>
      <c r="L83"/>
      <c r="M83"/>
      <c r="N83"/>
      <c r="O83"/>
      <c r="P83"/>
      <c r="Q83"/>
    </row>
    <row r="84" spans="3:17" ht="12.75" x14ac:dyDescent="0.2">
      <c r="C84"/>
      <c r="D84" s="94"/>
      <c r="E84" s="94"/>
      <c r="F84" s="94"/>
      <c r="G84" s="94"/>
      <c r="H84"/>
      <c r="I84"/>
      <c r="J84"/>
      <c r="K84"/>
      <c r="L84"/>
      <c r="M84"/>
      <c r="N84"/>
      <c r="O84"/>
      <c r="P84"/>
      <c r="Q84"/>
    </row>
    <row r="85" spans="3:17" ht="12.75" x14ac:dyDescent="0.2">
      <c r="C85"/>
      <c r="D85" s="94"/>
      <c r="E85" s="94"/>
      <c r="F85" s="94"/>
      <c r="G85" s="94"/>
      <c r="H85"/>
      <c r="I85"/>
      <c r="J85"/>
      <c r="K85"/>
      <c r="L85"/>
      <c r="M85"/>
      <c r="N85"/>
      <c r="O85"/>
      <c r="P85"/>
      <c r="Q85"/>
    </row>
    <row r="86" spans="3:17" ht="12.75" x14ac:dyDescent="0.2">
      <c r="C86"/>
      <c r="D86" s="94"/>
      <c r="E86" s="94"/>
      <c r="F86" s="94"/>
      <c r="G86" s="94"/>
      <c r="H86"/>
      <c r="I86"/>
      <c r="J86"/>
      <c r="K86"/>
      <c r="L86"/>
      <c r="M86"/>
      <c r="N86"/>
      <c r="O86"/>
      <c r="P86"/>
      <c r="Q86"/>
    </row>
    <row r="87" spans="3:17" ht="12.75" x14ac:dyDescent="0.2">
      <c r="C87"/>
      <c r="D87" s="94"/>
      <c r="E87" s="94"/>
      <c r="F87" s="94"/>
      <c r="G87" s="94"/>
      <c r="H87"/>
      <c r="I87"/>
      <c r="J87"/>
      <c r="K87"/>
      <c r="L87"/>
      <c r="M87"/>
      <c r="N87"/>
      <c r="O87"/>
      <c r="P87"/>
      <c r="Q87"/>
    </row>
    <row r="88" spans="3:17" ht="12.75" x14ac:dyDescent="0.2">
      <c r="C88"/>
      <c r="D88" s="94"/>
      <c r="E88" s="94"/>
      <c r="F88" s="94"/>
      <c r="G88" s="94"/>
      <c r="H88"/>
      <c r="I88"/>
      <c r="J88"/>
      <c r="K88"/>
      <c r="L88"/>
      <c r="M88"/>
      <c r="N88"/>
      <c r="O88"/>
      <c r="P88"/>
      <c r="Q88"/>
    </row>
    <row r="89" spans="3:17" ht="12.75" x14ac:dyDescent="0.2">
      <c r="C89"/>
      <c r="D89" s="94"/>
      <c r="E89" s="94"/>
      <c r="F89" s="94"/>
      <c r="G89" s="94"/>
      <c r="H89"/>
      <c r="I89"/>
      <c r="J89"/>
      <c r="K89"/>
      <c r="L89"/>
      <c r="M89"/>
      <c r="N89"/>
      <c r="O89"/>
      <c r="P89"/>
      <c r="Q89"/>
    </row>
    <row r="90" spans="3:17" ht="12.75" hidden="1" customHeight="1" x14ac:dyDescent="0.2">
      <c r="C90"/>
      <c r="D90" s="94"/>
      <c r="E90" s="94"/>
      <c r="F90" s="94"/>
      <c r="G90" s="94"/>
      <c r="H90"/>
      <c r="I90"/>
      <c r="J90"/>
      <c r="K90"/>
      <c r="L90"/>
      <c r="M90"/>
      <c r="N90"/>
      <c r="O90"/>
      <c r="P90"/>
      <c r="Q90"/>
    </row>
    <row r="91" spans="3:17" ht="12.75" x14ac:dyDescent="0.2">
      <c r="C91"/>
      <c r="D91" s="94"/>
      <c r="E91" s="94"/>
      <c r="F91" s="94"/>
      <c r="G91" s="94"/>
      <c r="H91"/>
      <c r="I91"/>
      <c r="J91"/>
      <c r="K91"/>
      <c r="L91"/>
      <c r="M91"/>
      <c r="N91"/>
      <c r="O91"/>
      <c r="P91"/>
      <c r="Q91"/>
    </row>
    <row r="92" spans="3:17" ht="12.75" x14ac:dyDescent="0.2">
      <c r="C92"/>
      <c r="D92" s="94"/>
      <c r="E92" s="94"/>
      <c r="F92" s="94"/>
      <c r="G92" s="94"/>
      <c r="H92"/>
      <c r="I92"/>
      <c r="J92"/>
      <c r="K92"/>
      <c r="L92"/>
      <c r="M92"/>
      <c r="N92"/>
      <c r="O92"/>
      <c r="P92"/>
      <c r="Q92"/>
    </row>
    <row r="93" spans="3:17" ht="12.75" x14ac:dyDescent="0.2">
      <c r="C93"/>
      <c r="D93" s="94"/>
      <c r="E93" s="94"/>
      <c r="F93" s="94"/>
      <c r="G93" s="94"/>
      <c r="H93"/>
      <c r="I93"/>
      <c r="J93"/>
      <c r="K93"/>
      <c r="L93"/>
      <c r="M93"/>
      <c r="N93"/>
      <c r="O93"/>
      <c r="P93"/>
      <c r="Q93"/>
    </row>
    <row r="94" spans="3:17" ht="12.75" x14ac:dyDescent="0.2">
      <c r="C94"/>
      <c r="D94" s="94"/>
      <c r="E94" s="94"/>
      <c r="F94" s="94"/>
      <c r="G94" s="94"/>
      <c r="H94"/>
      <c r="I94"/>
      <c r="J94"/>
      <c r="K94"/>
      <c r="L94"/>
      <c r="M94"/>
      <c r="N94"/>
      <c r="O94"/>
      <c r="P94"/>
      <c r="Q94"/>
    </row>
    <row r="95" spans="3:17" ht="12.75" x14ac:dyDescent="0.2">
      <c r="C95"/>
      <c r="D95" s="94"/>
      <c r="E95" s="94"/>
      <c r="F95" s="94"/>
      <c r="G95" s="94"/>
      <c r="H95"/>
      <c r="I95"/>
      <c r="J95"/>
      <c r="K95"/>
      <c r="L95"/>
      <c r="M95"/>
      <c r="N95"/>
      <c r="O95"/>
      <c r="P95"/>
      <c r="Q95"/>
    </row>
    <row r="96" spans="3:17" ht="12.75" x14ac:dyDescent="0.2">
      <c r="C96"/>
      <c r="D96" s="94"/>
      <c r="E96" s="94"/>
      <c r="F96" s="94"/>
      <c r="G96" s="94"/>
      <c r="H96"/>
      <c r="I96"/>
      <c r="J96"/>
      <c r="K96"/>
      <c r="L96"/>
      <c r="M96"/>
      <c r="N96"/>
      <c r="O96"/>
      <c r="P96"/>
      <c r="Q96"/>
    </row>
    <row r="97" spans="3:17" ht="12.75" x14ac:dyDescent="0.2">
      <c r="C97"/>
      <c r="D97" s="94"/>
      <c r="E97" s="94"/>
      <c r="F97" s="94"/>
      <c r="G97" s="94"/>
      <c r="H97"/>
      <c r="I97"/>
      <c r="J97"/>
      <c r="K97"/>
      <c r="L97"/>
      <c r="M97"/>
      <c r="N97"/>
      <c r="O97"/>
      <c r="P97"/>
      <c r="Q97"/>
    </row>
    <row r="98" spans="3:17" ht="12.75" x14ac:dyDescent="0.2">
      <c r="C98"/>
      <c r="D98" s="94"/>
      <c r="E98" s="94"/>
      <c r="F98" s="94"/>
      <c r="G98" s="94"/>
      <c r="H98"/>
      <c r="I98"/>
      <c r="J98"/>
      <c r="K98"/>
      <c r="L98"/>
      <c r="M98"/>
      <c r="N98"/>
      <c r="O98"/>
      <c r="P98"/>
      <c r="Q98"/>
    </row>
    <row r="99" spans="3:17" ht="12.75" x14ac:dyDescent="0.2">
      <c r="C99"/>
      <c r="D99" s="94"/>
      <c r="E99" s="94"/>
      <c r="F99" s="94"/>
      <c r="G99" s="94"/>
      <c r="H99"/>
      <c r="I99"/>
      <c r="J99"/>
      <c r="K99"/>
      <c r="L99"/>
      <c r="M99"/>
      <c r="N99"/>
      <c r="O99"/>
      <c r="P99"/>
      <c r="Q99"/>
    </row>
    <row r="100" spans="3:17" ht="12.75" x14ac:dyDescent="0.2">
      <c r="C100"/>
      <c r="D100" s="94"/>
      <c r="E100" s="94"/>
      <c r="F100" s="94"/>
      <c r="G100" s="94"/>
      <c r="H100"/>
      <c r="I100"/>
      <c r="J100"/>
      <c r="K100"/>
      <c r="L100"/>
      <c r="M100"/>
      <c r="N100"/>
      <c r="O100"/>
      <c r="P100"/>
      <c r="Q100"/>
    </row>
    <row r="101" spans="3:17" ht="12.75" x14ac:dyDescent="0.2">
      <c r="C101"/>
      <c r="D101" s="94"/>
      <c r="E101" s="94"/>
      <c r="F101" s="94"/>
      <c r="G101" s="94"/>
      <c r="H101"/>
      <c r="I101"/>
      <c r="J101"/>
      <c r="K101"/>
      <c r="L101"/>
      <c r="M101"/>
      <c r="N101"/>
      <c r="O101"/>
      <c r="P101"/>
      <c r="Q101"/>
    </row>
    <row r="102" spans="3:17" ht="12.75" hidden="1" x14ac:dyDescent="0.2">
      <c r="C102"/>
      <c r="D102" s="94"/>
      <c r="E102" s="94"/>
      <c r="F102" s="94"/>
      <c r="G102" s="94"/>
      <c r="H102"/>
      <c r="I102"/>
      <c r="J102"/>
      <c r="K102"/>
      <c r="L102"/>
      <c r="M102"/>
      <c r="N102"/>
      <c r="O102"/>
      <c r="P102"/>
      <c r="Q102"/>
    </row>
    <row r="103" spans="3:17" ht="12.75" x14ac:dyDescent="0.2">
      <c r="C103"/>
      <c r="D103" s="94"/>
      <c r="E103" s="94"/>
      <c r="F103" s="94"/>
      <c r="G103" s="94"/>
      <c r="H103"/>
      <c r="I103"/>
      <c r="J103"/>
      <c r="K103"/>
      <c r="L103"/>
      <c r="M103"/>
      <c r="N103"/>
      <c r="O103"/>
      <c r="P103"/>
      <c r="Q103"/>
    </row>
    <row r="104" spans="3:17" ht="12.75" x14ac:dyDescent="0.2">
      <c r="C104"/>
      <c r="D104" s="94"/>
      <c r="E104" s="94"/>
      <c r="F104" s="94"/>
      <c r="G104" s="94"/>
      <c r="H104"/>
      <c r="I104"/>
      <c r="J104"/>
      <c r="K104"/>
      <c r="L104"/>
      <c r="M104"/>
      <c r="N104"/>
      <c r="O104"/>
      <c r="P104"/>
      <c r="Q104"/>
    </row>
    <row r="105" spans="3:17" ht="12.75" hidden="1" x14ac:dyDescent="0.2">
      <c r="C105"/>
      <c r="D105" s="94"/>
      <c r="E105" s="94"/>
      <c r="F105" s="94"/>
      <c r="G105" s="94"/>
      <c r="H105"/>
      <c r="I105"/>
      <c r="J105"/>
      <c r="K105"/>
      <c r="L105"/>
      <c r="M105"/>
      <c r="N105"/>
      <c r="O105"/>
      <c r="P105"/>
      <c r="Q105"/>
    </row>
    <row r="106" spans="3:17" ht="12.75" x14ac:dyDescent="0.2">
      <c r="C106"/>
      <c r="D106" s="94"/>
      <c r="E106" s="94"/>
      <c r="F106" s="94"/>
      <c r="G106" s="94"/>
      <c r="H106"/>
      <c r="I106"/>
      <c r="J106"/>
      <c r="K106"/>
      <c r="L106"/>
      <c r="M106"/>
      <c r="N106"/>
      <c r="O106"/>
      <c r="P106"/>
      <c r="Q106"/>
    </row>
    <row r="107" spans="3:17" ht="12.75" x14ac:dyDescent="0.2">
      <c r="C107"/>
      <c r="D107" s="94"/>
      <c r="E107" s="94"/>
      <c r="F107" s="94"/>
      <c r="G107" s="94"/>
      <c r="H107"/>
      <c r="I107"/>
      <c r="J107"/>
      <c r="K107"/>
      <c r="L107"/>
      <c r="M107"/>
      <c r="N107"/>
      <c r="O107"/>
      <c r="P107"/>
      <c r="Q107"/>
    </row>
  </sheetData>
  <sheetProtection selectLockedCells="1"/>
  <phoneticPr fontId="19" type="noConversion"/>
  <pageMargins left="0.5" right="0.5" top="0.25" bottom="0.25" header="0.25" footer="0.25"/>
  <pageSetup scale="80" orientation="landscape" r:id="rId1"/>
  <headerFooter alignWithMargins="0"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Q105"/>
  <sheetViews>
    <sheetView topLeftCell="C1" workbookViewId="0">
      <selection activeCell="H30" sqref="H30"/>
    </sheetView>
  </sheetViews>
  <sheetFormatPr defaultColWidth="9.140625" defaultRowHeight="12" x14ac:dyDescent="0.2"/>
  <cols>
    <col min="1" max="1" width="14.5703125" style="2" hidden="1" customWidth="1"/>
    <col min="2" max="2" width="26.140625" style="2" hidden="1" customWidth="1"/>
    <col min="3" max="3" width="30.7109375" style="2" customWidth="1"/>
    <col min="4" max="6" width="9.140625" style="6"/>
    <col min="7" max="8" width="9.140625" style="77"/>
    <col min="9" max="10" width="9.140625" style="6"/>
    <col min="11" max="11" width="10.42578125" style="6" customWidth="1"/>
    <col min="12" max="12" width="9.140625" style="6"/>
    <col min="13" max="13" width="9.42578125" style="7" customWidth="1"/>
    <col min="14" max="15" width="9.140625" style="6"/>
    <col min="16" max="16" width="9.140625" style="6" customWidth="1"/>
    <col min="17" max="16384" width="9.140625" style="2"/>
  </cols>
  <sheetData>
    <row r="1" spans="1:17" ht="18" x14ac:dyDescent="0.25">
      <c r="C1" s="78" t="str">
        <f>'Adjustment Info'!A1</f>
        <v>Worksheet for Completeness of Case Ascertainment, version 2.2.b</v>
      </c>
    </row>
    <row r="2" spans="1:17" ht="12.75" x14ac:dyDescent="0.2">
      <c r="C2" s="21" t="str">
        <f>IF(Registry_Type=4,"Registry Incidence and Mortality Rates, Whites","Registry Incidence and Mortality Rates, All Races")</f>
        <v>Registry Incidence and Mortality Rates, Whites</v>
      </c>
    </row>
    <row r="3" spans="1:17" ht="12.75" x14ac:dyDescent="0.2">
      <c r="C3"/>
    </row>
    <row r="4" spans="1:17" ht="13.5" customHeight="1" thickBot="1" x14ac:dyDescent="0.25">
      <c r="D4" s="118" t="str">
        <f>Registry</f>
        <v>Alabama</v>
      </c>
      <c r="E4" s="119"/>
      <c r="F4" s="120"/>
      <c r="G4" s="124" t="s">
        <v>82</v>
      </c>
      <c r="H4" s="125"/>
      <c r="I4" s="120"/>
      <c r="J4" s="118" t="s">
        <v>289</v>
      </c>
      <c r="K4" s="120"/>
      <c r="L4" s="118" t="s">
        <v>83</v>
      </c>
      <c r="M4" s="119"/>
      <c r="N4" s="120"/>
      <c r="O4" s="118" t="s">
        <v>84</v>
      </c>
      <c r="P4" s="120"/>
    </row>
    <row r="5" spans="1:17" ht="12.75" customHeight="1" x14ac:dyDescent="0.2">
      <c r="C5" s="17" t="str">
        <f>IF(Registry_Type=4,"White Males","All Races, Males")</f>
        <v>White Males</v>
      </c>
      <c r="D5" s="118" t="s">
        <v>86</v>
      </c>
      <c r="E5" s="119"/>
      <c r="F5" s="120"/>
      <c r="G5" s="124" t="s">
        <v>86</v>
      </c>
      <c r="H5" s="125"/>
      <c r="I5" s="120"/>
      <c r="J5" s="158" t="s">
        <v>87</v>
      </c>
      <c r="K5" s="158" t="s">
        <v>290</v>
      </c>
      <c r="L5" s="158" t="s">
        <v>88</v>
      </c>
      <c r="M5" s="161"/>
      <c r="N5" s="158" t="s">
        <v>89</v>
      </c>
      <c r="O5" s="158" t="s">
        <v>87</v>
      </c>
      <c r="P5" s="158" t="s">
        <v>90</v>
      </c>
    </row>
    <row r="6" spans="1:17" ht="12.75" thickBot="1" x14ac:dyDescent="0.25">
      <c r="C6" s="19"/>
      <c r="D6" s="164">
        <f>CaseYear</f>
        <v>2023</v>
      </c>
      <c r="E6" s="160" t="str">
        <f>RegMCurrentStart&amp;"-"&amp;TEXT(RegMCurrentEnd,"00")</f>
        <v>2022-2023</v>
      </c>
      <c r="F6" s="160" t="s">
        <v>91</v>
      </c>
      <c r="G6" s="165" t="str">
        <f>IF(SEERStart&amp;"-"&amp;TEXT(SEEREnd,"00")="2016-2020","2020",SEERStart&amp;"-"&amp;TEXT(SEEREnd,"00"))</f>
        <v>2019-2023</v>
      </c>
      <c r="H6" s="165" t="str">
        <f>IF(SEERStart&amp;"-"&amp;TEXT(SEEREnd,"00")="2016-2020","2020",SEERStart&amp;"-"&amp;TEXT(SEEREnd,"00"))</f>
        <v>2019-2023</v>
      </c>
      <c r="I6" s="160" t="s">
        <v>91</v>
      </c>
      <c r="J6" s="160" t="s">
        <v>92</v>
      </c>
      <c r="K6" s="160" t="s">
        <v>4</v>
      </c>
      <c r="L6" s="160" t="str">
        <f>RegMRefStart&amp;"-"&amp;TEXT(RegMRefEnd,"00")</f>
        <v>2019-2023</v>
      </c>
      <c r="M6" s="162" t="s">
        <v>93</v>
      </c>
      <c r="N6" s="160" t="str">
        <f>RegMCurrentStart&amp;"-"&amp;TEXT(RegMCurrentEnd,"00")</f>
        <v>2022-2023</v>
      </c>
      <c r="O6" s="160" t="s">
        <v>92</v>
      </c>
      <c r="P6" s="160" t="s">
        <v>4</v>
      </c>
    </row>
    <row r="7" spans="1:17" ht="12.75" thickBot="1" x14ac:dyDescent="0.25">
      <c r="C7" s="16" t="s">
        <v>94</v>
      </c>
      <c r="D7" s="159" t="s">
        <v>92</v>
      </c>
      <c r="E7" s="159" t="s">
        <v>95</v>
      </c>
      <c r="F7" s="159" t="s">
        <v>96</v>
      </c>
      <c r="G7" s="166" t="s">
        <v>92</v>
      </c>
      <c r="H7" s="166" t="s">
        <v>95</v>
      </c>
      <c r="I7" s="159" t="s">
        <v>96</v>
      </c>
      <c r="J7" s="159" t="s">
        <v>97</v>
      </c>
      <c r="K7" s="159" t="s">
        <v>5</v>
      </c>
      <c r="L7" s="159" t="s">
        <v>98</v>
      </c>
      <c r="M7" s="163" t="s">
        <v>99</v>
      </c>
      <c r="N7" s="159" t="s">
        <v>98</v>
      </c>
      <c r="O7" s="159" t="s">
        <v>97</v>
      </c>
      <c r="P7" s="159" t="s">
        <v>5</v>
      </c>
    </row>
    <row r="8" spans="1:17" x14ac:dyDescent="0.2">
      <c r="A8" s="2" t="s">
        <v>253</v>
      </c>
      <c r="B8" s="2" t="s">
        <v>251</v>
      </c>
      <c r="C8" s="19" t="s">
        <v>308</v>
      </c>
      <c r="D8" s="136"/>
      <c r="E8" s="137"/>
      <c r="F8" s="101">
        <f>IF(E8=0,0,D8/E8)</f>
        <v>0</v>
      </c>
      <c r="G8" s="146">
        <f t="shared" ref="G8:G23" si="0">VLOOKUP(TRIM(A8)&amp;TRIM(B8)&amp;TRIM(C8), RateData, 3*(CaseYearMod-1995)+5, 0)</f>
        <v>17.530380000000001</v>
      </c>
      <c r="H8" s="146">
        <f t="shared" ref="H8:H23" si="1">VLOOKUP(TRIM(A8)&amp;TRIM(B8)&amp;TRIM(C8), RateData, 3*(CaseYearMod-1995)+6, 0)</f>
        <v>4.188275</v>
      </c>
      <c r="I8" s="40">
        <f t="shared" ref="I8:I23" si="2">G8/H8</f>
        <v>4.1855847574478755</v>
      </c>
      <c r="J8" s="102">
        <f>E8*I8</f>
        <v>0</v>
      </c>
      <c r="K8" s="103">
        <f>IF(J8=0,0,(D8/J8*100))</f>
        <v>0</v>
      </c>
      <c r="L8" s="137"/>
      <c r="M8" s="10">
        <f>IF(H8=0,1,IF(L8=0,1,H8/L8))</f>
        <v>1</v>
      </c>
      <c r="N8" s="49">
        <f>IF(M8&lt;=1,(((1-AdjHigh)*E8)+(AdjHigh*M8*E8)),(((1-AdjLow)*E8)+(AdjLow*M8*E8)))</f>
        <v>0</v>
      </c>
      <c r="O8" s="42">
        <f>N8*I8</f>
        <v>0</v>
      </c>
      <c r="P8" s="33">
        <f>IF(O8=0,0,D8/O8*100)</f>
        <v>0</v>
      </c>
      <c r="Q8" s="8"/>
    </row>
    <row r="9" spans="1:17" x14ac:dyDescent="0.2">
      <c r="A9" s="2" t="s">
        <v>253</v>
      </c>
      <c r="B9" s="2" t="s">
        <v>251</v>
      </c>
      <c r="C9" s="19" t="s">
        <v>100</v>
      </c>
      <c r="D9" s="138"/>
      <c r="E9" s="137"/>
      <c r="F9" s="40">
        <f t="shared" ref="F9:F23" si="3">IF(E9=0,0,D9/E9)</f>
        <v>0</v>
      </c>
      <c r="G9" s="146">
        <f t="shared" si="0"/>
        <v>7.2453919999999998</v>
      </c>
      <c r="H9" s="146">
        <f t="shared" si="1"/>
        <v>7.0147040000000001</v>
      </c>
      <c r="I9" s="40">
        <f t="shared" si="2"/>
        <v>1.0328863484474897</v>
      </c>
      <c r="J9" s="46">
        <f t="shared" ref="J9:J23" si="4">E9*I9</f>
        <v>0</v>
      </c>
      <c r="K9" s="9">
        <f t="shared" ref="K9:K24" si="5">IF(J9=0,0,(D9/J9*100))</f>
        <v>0</v>
      </c>
      <c r="L9" s="137"/>
      <c r="M9" s="10">
        <f t="shared" ref="M9:M15" si="6">IF(H9=0,1,IF(L9=0,1,H9/L9))</f>
        <v>1</v>
      </c>
      <c r="N9" s="49">
        <f t="shared" ref="N9:N23" si="7">IF(M9&lt;=1,(((1-AdjHigh)*E9)+(AdjHigh*M9*E9)),(((1-AdjLow)*E9)+(AdjLow*M9*E9)))</f>
        <v>0</v>
      </c>
      <c r="O9" s="43">
        <f t="shared" ref="O9:O23" si="8">N9*I9</f>
        <v>0</v>
      </c>
      <c r="P9" s="34">
        <f t="shared" ref="P9:P24" si="9">IF(O9=0,0,D9/O9*100)</f>
        <v>0</v>
      </c>
    </row>
    <row r="10" spans="1:17" x14ac:dyDescent="0.2">
      <c r="A10" s="2" t="s">
        <v>253</v>
      </c>
      <c r="B10" s="2" t="s">
        <v>251</v>
      </c>
      <c r="C10" s="19" t="s">
        <v>101</v>
      </c>
      <c r="D10" s="138"/>
      <c r="E10" s="137"/>
      <c r="F10" s="40">
        <f t="shared" si="3"/>
        <v>0</v>
      </c>
      <c r="G10" s="146">
        <f t="shared" si="0"/>
        <v>8.7760840000000009</v>
      </c>
      <c r="H10" s="146">
        <f t="shared" si="1"/>
        <v>3.1259450000000002</v>
      </c>
      <c r="I10" s="40">
        <f t="shared" si="2"/>
        <v>2.8074978926372665</v>
      </c>
      <c r="J10" s="46">
        <f t="shared" si="4"/>
        <v>0</v>
      </c>
      <c r="K10" s="9">
        <f t="shared" si="5"/>
        <v>0</v>
      </c>
      <c r="L10" s="137"/>
      <c r="M10" s="10">
        <f t="shared" si="6"/>
        <v>1</v>
      </c>
      <c r="N10" s="49">
        <f t="shared" si="7"/>
        <v>0</v>
      </c>
      <c r="O10" s="43">
        <f t="shared" si="8"/>
        <v>0</v>
      </c>
      <c r="P10" s="34">
        <f t="shared" si="9"/>
        <v>0</v>
      </c>
    </row>
    <row r="11" spans="1:17" x14ac:dyDescent="0.2">
      <c r="A11" s="2" t="s">
        <v>253</v>
      </c>
      <c r="B11" s="2" t="s">
        <v>251</v>
      </c>
      <c r="C11" s="19" t="s">
        <v>102</v>
      </c>
      <c r="D11" s="138"/>
      <c r="E11" s="137"/>
      <c r="F11" s="40">
        <f t="shared" si="3"/>
        <v>0</v>
      </c>
      <c r="G11" s="146">
        <f t="shared" si="0"/>
        <v>39.499994999999998</v>
      </c>
      <c r="H11" s="146">
        <f t="shared" si="1"/>
        <v>15.001626999999999</v>
      </c>
      <c r="I11" s="40">
        <f t="shared" si="2"/>
        <v>2.6330474021251162</v>
      </c>
      <c r="J11" s="46">
        <f t="shared" si="4"/>
        <v>0</v>
      </c>
      <c r="K11" s="9">
        <f t="shared" si="5"/>
        <v>0</v>
      </c>
      <c r="L11" s="137"/>
      <c r="M11" s="10">
        <f t="shared" si="6"/>
        <v>1</v>
      </c>
      <c r="N11" s="49">
        <f t="shared" si="7"/>
        <v>0</v>
      </c>
      <c r="O11" s="43">
        <f t="shared" si="8"/>
        <v>0</v>
      </c>
      <c r="P11" s="34">
        <f t="shared" si="9"/>
        <v>0</v>
      </c>
    </row>
    <row r="12" spans="1:17" x14ac:dyDescent="0.2">
      <c r="A12" s="2" t="s">
        <v>253</v>
      </c>
      <c r="B12" s="2" t="s">
        <v>251</v>
      </c>
      <c r="C12" s="19" t="s">
        <v>103</v>
      </c>
      <c r="D12" s="138"/>
      <c r="E12" s="137"/>
      <c r="F12" s="40">
        <f t="shared" si="3"/>
        <v>0</v>
      </c>
      <c r="G12" s="146">
        <f t="shared" si="0"/>
        <v>9.6887600000000003</v>
      </c>
      <c r="H12" s="146">
        <f t="shared" si="1"/>
        <v>6.7379129999999998</v>
      </c>
      <c r="I12" s="40">
        <f t="shared" si="2"/>
        <v>1.4379467351389073</v>
      </c>
      <c r="J12" s="46">
        <f t="shared" si="4"/>
        <v>0</v>
      </c>
      <c r="K12" s="9">
        <f t="shared" si="5"/>
        <v>0</v>
      </c>
      <c r="L12" s="137"/>
      <c r="M12" s="10">
        <f t="shared" si="6"/>
        <v>1</v>
      </c>
      <c r="N12" s="49">
        <f t="shared" si="7"/>
        <v>0</v>
      </c>
      <c r="O12" s="43">
        <f t="shared" si="8"/>
        <v>0</v>
      </c>
      <c r="P12" s="34">
        <f t="shared" si="9"/>
        <v>0</v>
      </c>
    </row>
    <row r="13" spans="1:17" x14ac:dyDescent="0.2">
      <c r="A13" s="2" t="s">
        <v>253</v>
      </c>
      <c r="B13" s="2" t="s">
        <v>251</v>
      </c>
      <c r="C13" s="19" t="s">
        <v>104</v>
      </c>
      <c r="D13" s="138"/>
      <c r="E13" s="137"/>
      <c r="F13" s="40">
        <f t="shared" si="3"/>
        <v>0</v>
      </c>
      <c r="G13" s="146">
        <f t="shared" si="0"/>
        <v>15.216231000000001</v>
      </c>
      <c r="H13" s="146">
        <f t="shared" si="1"/>
        <v>12.993012999999999</v>
      </c>
      <c r="I13" s="40">
        <f t="shared" si="2"/>
        <v>1.1711087335939709</v>
      </c>
      <c r="J13" s="46">
        <f t="shared" si="4"/>
        <v>0</v>
      </c>
      <c r="K13" s="9">
        <f t="shared" si="5"/>
        <v>0</v>
      </c>
      <c r="L13" s="137"/>
      <c r="M13" s="10">
        <f t="shared" si="6"/>
        <v>1</v>
      </c>
      <c r="N13" s="49">
        <f t="shared" si="7"/>
        <v>0</v>
      </c>
      <c r="O13" s="43">
        <f t="shared" si="8"/>
        <v>0</v>
      </c>
      <c r="P13" s="34">
        <f t="shared" si="9"/>
        <v>0</v>
      </c>
    </row>
    <row r="14" spans="1:17" x14ac:dyDescent="0.2">
      <c r="A14" s="2" t="s">
        <v>253</v>
      </c>
      <c r="B14" s="2" t="s">
        <v>251</v>
      </c>
      <c r="C14" s="19" t="s">
        <v>105</v>
      </c>
      <c r="D14" s="138"/>
      <c r="E14" s="137"/>
      <c r="F14" s="40">
        <f t="shared" si="3"/>
        <v>0</v>
      </c>
      <c r="G14" s="146">
        <f t="shared" si="0"/>
        <v>42.549655000000001</v>
      </c>
      <c r="H14" s="146">
        <f t="shared" si="1"/>
        <v>37.036102</v>
      </c>
      <c r="I14" s="40">
        <f t="shared" si="2"/>
        <v>1.1488696893641777</v>
      </c>
      <c r="J14" s="46">
        <f t="shared" si="4"/>
        <v>0</v>
      </c>
      <c r="K14" s="9">
        <f t="shared" si="5"/>
        <v>0</v>
      </c>
      <c r="L14" s="137"/>
      <c r="M14" s="10">
        <f t="shared" si="6"/>
        <v>1</v>
      </c>
      <c r="N14" s="49">
        <f t="shared" si="7"/>
        <v>0</v>
      </c>
      <c r="O14" s="43">
        <f t="shared" si="8"/>
        <v>0</v>
      </c>
      <c r="P14" s="34">
        <f t="shared" si="9"/>
        <v>0</v>
      </c>
    </row>
    <row r="15" spans="1:17" x14ac:dyDescent="0.2">
      <c r="A15" s="2" t="s">
        <v>253</v>
      </c>
      <c r="B15" s="2" t="s">
        <v>251</v>
      </c>
      <c r="C15" s="19" t="s">
        <v>106</v>
      </c>
      <c r="D15" s="138"/>
      <c r="E15" s="137"/>
      <c r="F15" s="40">
        <f t="shared" si="3"/>
        <v>0</v>
      </c>
      <c r="G15" s="146">
        <f t="shared" si="0"/>
        <v>38.428744999999999</v>
      </c>
      <c r="H15" s="146">
        <f t="shared" si="1"/>
        <v>3.4274490000000002</v>
      </c>
      <c r="I15" s="40">
        <f t="shared" si="2"/>
        <v>11.212054504676802</v>
      </c>
      <c r="J15" s="46">
        <f t="shared" si="4"/>
        <v>0</v>
      </c>
      <c r="K15" s="9">
        <f t="shared" si="5"/>
        <v>0</v>
      </c>
      <c r="L15" s="137"/>
      <c r="M15" s="10">
        <f t="shared" si="6"/>
        <v>1</v>
      </c>
      <c r="N15" s="49">
        <f t="shared" si="7"/>
        <v>0</v>
      </c>
      <c r="O15" s="43">
        <f t="shared" si="8"/>
        <v>0</v>
      </c>
      <c r="P15" s="34">
        <f t="shared" si="9"/>
        <v>0</v>
      </c>
    </row>
    <row r="16" spans="1:17" ht="12" customHeight="1" x14ac:dyDescent="0.2">
      <c r="A16" s="2" t="s">
        <v>253</v>
      </c>
      <c r="B16" s="2" t="s">
        <v>251</v>
      </c>
      <c r="C16" s="19" t="s">
        <v>107</v>
      </c>
      <c r="D16" s="183"/>
      <c r="E16" s="184"/>
      <c r="F16" s="40">
        <f t="shared" si="3"/>
        <v>0</v>
      </c>
      <c r="G16" s="146">
        <f t="shared" si="0"/>
        <v>118.771073</v>
      </c>
      <c r="H16" s="146">
        <f t="shared" si="1"/>
        <v>18.020461000000001</v>
      </c>
      <c r="I16" s="40">
        <f t="shared" si="2"/>
        <v>6.5909009209031888</v>
      </c>
      <c r="J16" s="46">
        <f>E16*I16</f>
        <v>0</v>
      </c>
      <c r="K16" s="9">
        <f>IF(J16=0,0,(D16/J16*100))</f>
        <v>0</v>
      </c>
      <c r="L16" s="184"/>
      <c r="M16" s="10">
        <f t="shared" ref="M16:M23" si="10">IF(H16=0,1,IF(L16=0,1,H16/L16))</f>
        <v>1</v>
      </c>
      <c r="N16" s="49">
        <f t="shared" si="7"/>
        <v>0</v>
      </c>
      <c r="O16" s="43">
        <f t="shared" si="8"/>
        <v>0</v>
      </c>
      <c r="P16" s="34">
        <f t="shared" si="9"/>
        <v>0</v>
      </c>
    </row>
    <row r="17" spans="1:17" x14ac:dyDescent="0.2">
      <c r="A17" s="2" t="s">
        <v>253</v>
      </c>
      <c r="B17" s="2" t="s">
        <v>251</v>
      </c>
      <c r="C17" s="19" t="s">
        <v>279</v>
      </c>
      <c r="D17" s="138"/>
      <c r="E17" s="137"/>
      <c r="F17" s="40">
        <f t="shared" si="3"/>
        <v>0</v>
      </c>
      <c r="G17" s="146">
        <f t="shared" si="0"/>
        <v>33.089179999999999</v>
      </c>
      <c r="H17" s="146">
        <f t="shared" si="1"/>
        <v>7.5832160000000002</v>
      </c>
      <c r="I17" s="40">
        <f t="shared" si="2"/>
        <v>4.3634758656485584</v>
      </c>
      <c r="J17" s="46">
        <f t="shared" si="4"/>
        <v>0</v>
      </c>
      <c r="K17" s="9">
        <f t="shared" si="5"/>
        <v>0</v>
      </c>
      <c r="L17" s="137"/>
      <c r="M17" s="10">
        <f t="shared" si="10"/>
        <v>1</v>
      </c>
      <c r="N17" s="49">
        <f t="shared" si="7"/>
        <v>0</v>
      </c>
      <c r="O17" s="43">
        <f t="shared" si="8"/>
        <v>0</v>
      </c>
      <c r="P17" s="34">
        <f t="shared" si="9"/>
        <v>0</v>
      </c>
    </row>
    <row r="18" spans="1:17" x14ac:dyDescent="0.2">
      <c r="A18" s="2" t="s">
        <v>253</v>
      </c>
      <c r="B18" s="2" t="s">
        <v>251</v>
      </c>
      <c r="C18" s="19" t="s">
        <v>108</v>
      </c>
      <c r="D18" s="138"/>
      <c r="E18" s="137"/>
      <c r="F18" s="40">
        <f t="shared" si="3"/>
        <v>0</v>
      </c>
      <c r="G18" s="146">
        <f t="shared" si="0"/>
        <v>22.457476</v>
      </c>
      <c r="H18" s="146">
        <f t="shared" si="1"/>
        <v>5.232685</v>
      </c>
      <c r="I18" s="40">
        <f t="shared" si="2"/>
        <v>4.2917691395526392</v>
      </c>
      <c r="J18" s="46">
        <f t="shared" si="4"/>
        <v>0</v>
      </c>
      <c r="K18" s="9">
        <f t="shared" si="5"/>
        <v>0</v>
      </c>
      <c r="L18" s="137"/>
      <c r="M18" s="10">
        <f t="shared" si="10"/>
        <v>1</v>
      </c>
      <c r="N18" s="49">
        <f t="shared" si="7"/>
        <v>0</v>
      </c>
      <c r="O18" s="43">
        <f t="shared" si="8"/>
        <v>0</v>
      </c>
      <c r="P18" s="34">
        <f t="shared" si="9"/>
        <v>0</v>
      </c>
    </row>
    <row r="19" spans="1:17" x14ac:dyDescent="0.2">
      <c r="A19" s="2" t="s">
        <v>253</v>
      </c>
      <c r="B19" s="2" t="s">
        <v>251</v>
      </c>
      <c r="C19" s="19" t="s">
        <v>109</v>
      </c>
      <c r="D19" s="138"/>
      <c r="E19" s="137"/>
      <c r="F19" s="40">
        <f t="shared" si="3"/>
        <v>0</v>
      </c>
      <c r="G19" s="146">
        <f t="shared" si="0"/>
        <v>7.5464010000000004</v>
      </c>
      <c r="H19" s="146">
        <f t="shared" si="1"/>
        <v>5.7596080000000001</v>
      </c>
      <c r="I19" s="40">
        <f t="shared" si="2"/>
        <v>1.3102282308101525</v>
      </c>
      <c r="J19" s="46">
        <f t="shared" si="4"/>
        <v>0</v>
      </c>
      <c r="K19" s="9">
        <f t="shared" si="5"/>
        <v>0</v>
      </c>
      <c r="L19" s="137"/>
      <c r="M19" s="10">
        <f t="shared" si="10"/>
        <v>1</v>
      </c>
      <c r="N19" s="49">
        <f t="shared" si="7"/>
        <v>0</v>
      </c>
      <c r="O19" s="43">
        <f t="shared" si="8"/>
        <v>0</v>
      </c>
      <c r="P19" s="34">
        <f t="shared" si="9"/>
        <v>0</v>
      </c>
    </row>
    <row r="20" spans="1:17" x14ac:dyDescent="0.2">
      <c r="A20" s="2" t="s">
        <v>253</v>
      </c>
      <c r="B20" s="2" t="s">
        <v>251</v>
      </c>
      <c r="C20" s="19" t="s">
        <v>280</v>
      </c>
      <c r="D20" s="138"/>
      <c r="E20" s="137"/>
      <c r="F20" s="40">
        <f t="shared" si="3"/>
        <v>0</v>
      </c>
      <c r="G20" s="146">
        <f t="shared" si="0"/>
        <v>2.9086590000000001</v>
      </c>
      <c r="H20" s="146">
        <f t="shared" si="1"/>
        <v>0.34093899999999999</v>
      </c>
      <c r="I20" s="40">
        <f t="shared" si="2"/>
        <v>8.5313179190412374</v>
      </c>
      <c r="J20" s="46">
        <f t="shared" si="4"/>
        <v>0</v>
      </c>
      <c r="K20" s="9">
        <f t="shared" si="5"/>
        <v>0</v>
      </c>
      <c r="L20" s="137"/>
      <c r="M20" s="10">
        <f t="shared" si="10"/>
        <v>1</v>
      </c>
      <c r="N20" s="49">
        <f t="shared" si="7"/>
        <v>0</v>
      </c>
      <c r="O20" s="43">
        <f t="shared" si="8"/>
        <v>0</v>
      </c>
      <c r="P20" s="34">
        <f t="shared" si="9"/>
        <v>0</v>
      </c>
    </row>
    <row r="21" spans="1:17" x14ac:dyDescent="0.2">
      <c r="A21" s="2" t="s">
        <v>253</v>
      </c>
      <c r="B21" s="2" t="s">
        <v>251</v>
      </c>
      <c r="C21" s="19" t="s">
        <v>281</v>
      </c>
      <c r="D21" s="138"/>
      <c r="E21" s="137"/>
      <c r="F21" s="40">
        <f t="shared" si="3"/>
        <v>0</v>
      </c>
      <c r="G21" s="146">
        <f t="shared" si="0"/>
        <v>24.076492999999999</v>
      </c>
      <c r="H21" s="146">
        <f t="shared" si="1"/>
        <v>6.6722390000000003</v>
      </c>
      <c r="I21" s="40">
        <f t="shared" si="2"/>
        <v>3.6084578205307092</v>
      </c>
      <c r="J21" s="46">
        <f t="shared" si="4"/>
        <v>0</v>
      </c>
      <c r="K21" s="9">
        <f t="shared" si="5"/>
        <v>0</v>
      </c>
      <c r="L21" s="137"/>
      <c r="M21" s="10">
        <f t="shared" si="10"/>
        <v>1</v>
      </c>
      <c r="N21" s="49">
        <f t="shared" si="7"/>
        <v>0</v>
      </c>
      <c r="O21" s="43">
        <f t="shared" si="8"/>
        <v>0</v>
      </c>
      <c r="P21" s="34">
        <f t="shared" si="9"/>
        <v>0</v>
      </c>
    </row>
    <row r="22" spans="1:17" x14ac:dyDescent="0.2">
      <c r="A22" s="2" t="s">
        <v>253</v>
      </c>
      <c r="B22" s="2" t="s">
        <v>251</v>
      </c>
      <c r="C22" s="19" t="s">
        <v>110</v>
      </c>
      <c r="D22" s="138"/>
      <c r="E22" s="137"/>
      <c r="F22" s="40">
        <f t="shared" si="3"/>
        <v>0</v>
      </c>
      <c r="G22" s="146">
        <f t="shared" si="0"/>
        <v>8.3921460000000003</v>
      </c>
      <c r="H22" s="146">
        <f t="shared" si="1"/>
        <v>3.4795370000000001</v>
      </c>
      <c r="I22" s="40">
        <f t="shared" si="2"/>
        <v>2.4118570947801388</v>
      </c>
      <c r="J22" s="46">
        <f t="shared" si="4"/>
        <v>0</v>
      </c>
      <c r="K22" s="9">
        <f t="shared" si="5"/>
        <v>0</v>
      </c>
      <c r="L22" s="137"/>
      <c r="M22" s="10">
        <f t="shared" si="10"/>
        <v>1</v>
      </c>
      <c r="N22" s="49">
        <f t="shared" si="7"/>
        <v>0</v>
      </c>
      <c r="O22" s="43">
        <f t="shared" si="8"/>
        <v>0</v>
      </c>
      <c r="P22" s="34">
        <f t="shared" si="9"/>
        <v>0</v>
      </c>
    </row>
    <row r="23" spans="1:17" ht="12.75" thickBot="1" x14ac:dyDescent="0.25">
      <c r="A23" s="2" t="s">
        <v>253</v>
      </c>
      <c r="B23" s="2" t="s">
        <v>251</v>
      </c>
      <c r="C23" s="3" t="s">
        <v>111</v>
      </c>
      <c r="D23" s="139"/>
      <c r="E23" s="140"/>
      <c r="F23" s="41">
        <f t="shared" si="3"/>
        <v>0</v>
      </c>
      <c r="G23" s="149">
        <f t="shared" si="0"/>
        <v>19.914356999999999</v>
      </c>
      <c r="H23" s="171">
        <f t="shared" si="1"/>
        <v>8.1009360000000008</v>
      </c>
      <c r="I23" s="41">
        <f t="shared" si="2"/>
        <v>2.4582785248519428</v>
      </c>
      <c r="J23" s="47">
        <f t="shared" si="4"/>
        <v>0</v>
      </c>
      <c r="K23" s="12">
        <f t="shared" si="5"/>
        <v>0</v>
      </c>
      <c r="L23" s="140"/>
      <c r="M23" s="14">
        <f t="shared" si="10"/>
        <v>1</v>
      </c>
      <c r="N23" s="48">
        <f t="shared" si="7"/>
        <v>0</v>
      </c>
      <c r="O23" s="44">
        <f t="shared" si="8"/>
        <v>0</v>
      </c>
      <c r="P23" s="35">
        <f t="shared" si="9"/>
        <v>0</v>
      </c>
    </row>
    <row r="24" spans="1:17" ht="12.75" thickBot="1" x14ac:dyDescent="0.25">
      <c r="C24" s="5" t="str">
        <f>IF(Registry_Type=4,"Sum of Rates for White Males","Sum of Rates for All Races, Males")</f>
        <v>Sum of Rates for White Males</v>
      </c>
      <c r="D24" s="45">
        <f>SUM(D8:D15)+SUM(D17:D23)</f>
        <v>0</v>
      </c>
      <c r="E24" s="8"/>
      <c r="F24" s="8"/>
      <c r="G24" s="31"/>
      <c r="H24" s="31"/>
      <c r="I24" s="8"/>
      <c r="J24" s="38">
        <f>SUM(J8:J15)+SUM(J17:J23)</f>
        <v>0</v>
      </c>
      <c r="K24" s="20">
        <f t="shared" si="5"/>
        <v>0</v>
      </c>
      <c r="L24" s="8"/>
      <c r="M24" s="10"/>
      <c r="N24" s="8"/>
      <c r="O24" s="38">
        <f>SUM(O8:O15)+SUM(O17:O23)</f>
        <v>0</v>
      </c>
      <c r="P24" s="20">
        <f t="shared" si="9"/>
        <v>0</v>
      </c>
    </row>
    <row r="25" spans="1:17" x14ac:dyDescent="0.2">
      <c r="C25" s="1"/>
      <c r="D25" s="8"/>
      <c r="E25" s="8"/>
      <c r="F25" s="8"/>
      <c r="G25" s="31"/>
      <c r="H25" s="31"/>
      <c r="I25" s="8"/>
      <c r="J25" s="8"/>
      <c r="K25" s="8"/>
      <c r="L25" s="8"/>
      <c r="M25" s="10"/>
      <c r="N25" s="8"/>
      <c r="O25" s="8"/>
      <c r="P25" s="8"/>
    </row>
    <row r="26" spans="1:17" x14ac:dyDescent="0.2">
      <c r="C26" s="1"/>
      <c r="D26" s="8"/>
      <c r="E26" s="8"/>
      <c r="F26" s="8"/>
      <c r="G26" s="31"/>
      <c r="H26" s="31"/>
      <c r="I26" s="8"/>
      <c r="J26" s="8"/>
      <c r="K26" s="8"/>
      <c r="L26" s="8"/>
      <c r="M26" s="10"/>
      <c r="N26" s="8"/>
      <c r="O26" s="8"/>
      <c r="P26" s="8"/>
    </row>
    <row r="27" spans="1:17" ht="12.75" thickBot="1" x14ac:dyDescent="0.25">
      <c r="D27" s="118" t="str">
        <f>Registry</f>
        <v>Alabama</v>
      </c>
      <c r="E27" s="119"/>
      <c r="F27" s="120"/>
      <c r="G27" s="124" t="s">
        <v>82</v>
      </c>
      <c r="H27" s="125"/>
      <c r="I27" s="120"/>
      <c r="J27" s="118" t="s">
        <v>289</v>
      </c>
      <c r="K27" s="120"/>
      <c r="L27" s="118" t="s">
        <v>83</v>
      </c>
      <c r="M27" s="119"/>
      <c r="N27" s="120"/>
      <c r="O27" s="118" t="s">
        <v>84</v>
      </c>
      <c r="P27" s="120"/>
    </row>
    <row r="28" spans="1:17" x14ac:dyDescent="0.2">
      <c r="C28" s="17" t="str">
        <f>IF(Registry_Type=4,"White Females","All Races, Females")</f>
        <v>White Females</v>
      </c>
      <c r="D28" s="121" t="s">
        <v>86</v>
      </c>
      <c r="E28" s="122"/>
      <c r="F28" s="123"/>
      <c r="G28" s="127" t="s">
        <v>86</v>
      </c>
      <c r="H28" s="128"/>
      <c r="I28" s="123"/>
      <c r="J28" s="30" t="s">
        <v>87</v>
      </c>
      <c r="K28" s="158" t="s">
        <v>290</v>
      </c>
      <c r="L28" s="30" t="s">
        <v>88</v>
      </c>
      <c r="M28" s="26"/>
      <c r="N28" s="22" t="s">
        <v>89</v>
      </c>
      <c r="O28" s="30" t="s">
        <v>87</v>
      </c>
      <c r="P28" s="23" t="s">
        <v>90</v>
      </c>
    </row>
    <row r="29" spans="1:17" ht="12.75" thickBot="1" x14ac:dyDescent="0.25">
      <c r="C29" s="19"/>
      <c r="D29" s="28">
        <f>CaseYear</f>
        <v>2023</v>
      </c>
      <c r="E29" s="22" t="str">
        <f>RegMCurrentStart&amp;"-"&amp;TEXT(RegMCurrentEnd,"00")</f>
        <v>2022-2023</v>
      </c>
      <c r="F29" s="23" t="s">
        <v>91</v>
      </c>
      <c r="G29" s="145" t="str">
        <f>IF(SEERStart&amp;"-"&amp;TEXT(SEEREnd,"00")="2016-2020","2020",SEERStart&amp;"-"&amp;TEXT(SEEREnd,"00"))</f>
        <v>2019-2023</v>
      </c>
      <c r="H29" s="96" t="str">
        <f>IF(SEERStart&amp;"-"&amp;TEXT(SEEREnd,"00")="2016-2020","2020",SEERStart&amp;"-"&amp;TEXT(SEEREnd,"00"))</f>
        <v>2019-2023</v>
      </c>
      <c r="I29" s="22" t="s">
        <v>91</v>
      </c>
      <c r="J29" s="30" t="s">
        <v>92</v>
      </c>
      <c r="K29" s="22" t="s">
        <v>4</v>
      </c>
      <c r="L29" s="30" t="str">
        <f>RegMRefStart&amp;"-"&amp;TEXT(RegMRefEnd,"00")</f>
        <v>2019-2023</v>
      </c>
      <c r="M29" s="26" t="s">
        <v>93</v>
      </c>
      <c r="N29" s="22" t="str">
        <f>RegMCurrentStart&amp;"-"&amp;TEXT(RegMCurrentEnd,"00")</f>
        <v>2022-2023</v>
      </c>
      <c r="O29" s="30" t="s">
        <v>92</v>
      </c>
      <c r="P29" s="23" t="s">
        <v>4</v>
      </c>
    </row>
    <row r="30" spans="1:17" ht="12.75" thickBot="1" x14ac:dyDescent="0.25">
      <c r="C30" s="16" t="s">
        <v>94</v>
      </c>
      <c r="D30" s="29" t="s">
        <v>92</v>
      </c>
      <c r="E30" s="24" t="s">
        <v>95</v>
      </c>
      <c r="F30" s="25" t="s">
        <v>96</v>
      </c>
      <c r="G30" s="97" t="s">
        <v>92</v>
      </c>
      <c r="H30" s="98" t="s">
        <v>95</v>
      </c>
      <c r="I30" s="24" t="s">
        <v>96</v>
      </c>
      <c r="J30" s="30" t="s">
        <v>97</v>
      </c>
      <c r="K30" s="22" t="s">
        <v>5</v>
      </c>
      <c r="L30" s="29" t="s">
        <v>98</v>
      </c>
      <c r="M30" s="27" t="s">
        <v>99</v>
      </c>
      <c r="N30" s="24" t="s">
        <v>98</v>
      </c>
      <c r="O30" s="29" t="s">
        <v>97</v>
      </c>
      <c r="P30" s="25" t="s">
        <v>5</v>
      </c>
    </row>
    <row r="31" spans="1:17" x14ac:dyDescent="0.2">
      <c r="A31" s="2" t="s">
        <v>254</v>
      </c>
      <c r="B31" s="2" t="s">
        <v>251</v>
      </c>
      <c r="C31" s="19" t="s">
        <v>308</v>
      </c>
      <c r="D31" s="136"/>
      <c r="E31" s="137"/>
      <c r="F31" s="40">
        <f t="shared" ref="F31:F49" si="11">IF(E31=0,0,D31/E31)</f>
        <v>0</v>
      </c>
      <c r="G31" s="146">
        <f t="shared" ref="G31:G49" si="12">VLOOKUP(TRIM(A31)&amp;TRIM(B31)&amp;TRIM(C31), RateData, 3*(CaseYearMod-1995)+5, 0)</f>
        <v>6.9378760000000002</v>
      </c>
      <c r="H31" s="146">
        <f t="shared" ref="H31:H49" si="13">VLOOKUP(TRIM(A31)&amp;TRIM(B31)&amp;TRIM(C31), RateData, 3*(CaseYearMod-1995)+6, 0)</f>
        <v>1.4871490000000001</v>
      </c>
      <c r="I31" s="40">
        <f t="shared" ref="I31:I49" si="14">G31/H31</f>
        <v>4.6652191542340411</v>
      </c>
      <c r="J31" s="104">
        <f t="shared" ref="J31:J49" si="15">E31*I31</f>
        <v>0</v>
      </c>
      <c r="K31" s="105">
        <f t="shared" ref="K31:K52" si="16">IF(J31=0,0,(D31/J31*100))</f>
        <v>0</v>
      </c>
      <c r="L31" s="137"/>
      <c r="M31" s="10">
        <f t="shared" ref="M31:M49" si="17">IF(H31=0,1,IF(L31=0,1,H31/L31))</f>
        <v>1</v>
      </c>
      <c r="N31" s="49">
        <f t="shared" ref="N31:N49" si="18">IF(M31&lt;=1,(((1-AdjHigh)*E31)+(AdjHigh*M31*E31)),(((1-AdjLow)*E31)+(AdjLow*M31*E31)))</f>
        <v>0</v>
      </c>
      <c r="O31" s="42">
        <f t="shared" ref="O31:O49" si="19">N31*I31</f>
        <v>0</v>
      </c>
      <c r="P31" s="33">
        <f t="shared" ref="P31:P50" si="20">IF(O31=0,0,D31/O31*100)</f>
        <v>0</v>
      </c>
      <c r="Q31" s="8"/>
    </row>
    <row r="32" spans="1:17" x14ac:dyDescent="0.2">
      <c r="A32" s="2" t="s">
        <v>254</v>
      </c>
      <c r="B32" s="2" t="s">
        <v>251</v>
      </c>
      <c r="C32" s="19" t="s">
        <v>100</v>
      </c>
      <c r="D32" s="138"/>
      <c r="E32" s="137"/>
      <c r="F32" s="40">
        <f t="shared" si="11"/>
        <v>0</v>
      </c>
      <c r="G32" s="146">
        <f t="shared" si="12"/>
        <v>1.812756</v>
      </c>
      <c r="H32" s="146">
        <f t="shared" si="13"/>
        <v>1.4434439999999999</v>
      </c>
      <c r="I32" s="40">
        <f t="shared" si="14"/>
        <v>1.2558547473958117</v>
      </c>
      <c r="J32" s="46">
        <f t="shared" si="15"/>
        <v>0</v>
      </c>
      <c r="K32" s="9">
        <f t="shared" si="16"/>
        <v>0</v>
      </c>
      <c r="L32" s="137"/>
      <c r="M32" s="10">
        <f t="shared" si="17"/>
        <v>1</v>
      </c>
      <c r="N32" s="49">
        <f t="shared" si="18"/>
        <v>0</v>
      </c>
      <c r="O32" s="43">
        <f t="shared" si="19"/>
        <v>0</v>
      </c>
      <c r="P32" s="34">
        <f t="shared" si="20"/>
        <v>0</v>
      </c>
    </row>
    <row r="33" spans="1:16" x14ac:dyDescent="0.2">
      <c r="A33" s="2" t="s">
        <v>254</v>
      </c>
      <c r="B33" s="2" t="s">
        <v>251</v>
      </c>
      <c r="C33" s="19" t="s">
        <v>101</v>
      </c>
      <c r="D33" s="138"/>
      <c r="E33" s="137"/>
      <c r="F33" s="40">
        <f t="shared" si="11"/>
        <v>0</v>
      </c>
      <c r="G33" s="146">
        <f t="shared" si="12"/>
        <v>5.5121099999999998</v>
      </c>
      <c r="H33" s="146">
        <f t="shared" si="13"/>
        <v>1.7721210000000001</v>
      </c>
      <c r="I33" s="40">
        <f t="shared" si="14"/>
        <v>3.1104591616486683</v>
      </c>
      <c r="J33" s="46">
        <f t="shared" si="15"/>
        <v>0</v>
      </c>
      <c r="K33" s="9">
        <f t="shared" si="16"/>
        <v>0</v>
      </c>
      <c r="L33" s="137"/>
      <c r="M33" s="10">
        <f t="shared" si="17"/>
        <v>1</v>
      </c>
      <c r="N33" s="49">
        <f t="shared" si="18"/>
        <v>0</v>
      </c>
      <c r="O33" s="43">
        <f t="shared" si="19"/>
        <v>0</v>
      </c>
      <c r="P33" s="34">
        <f t="shared" si="20"/>
        <v>0</v>
      </c>
    </row>
    <row r="34" spans="1:16" x14ac:dyDescent="0.2">
      <c r="A34" s="2" t="s">
        <v>254</v>
      </c>
      <c r="B34" s="2" t="s">
        <v>251</v>
      </c>
      <c r="C34" s="19" t="s">
        <v>102</v>
      </c>
      <c r="D34" s="138"/>
      <c r="E34" s="137"/>
      <c r="F34" s="40">
        <f t="shared" si="11"/>
        <v>0</v>
      </c>
      <c r="G34" s="146">
        <f t="shared" si="12"/>
        <v>31.661237</v>
      </c>
      <c r="H34" s="146">
        <f t="shared" si="13"/>
        <v>10.739946</v>
      </c>
      <c r="I34" s="40">
        <f t="shared" si="14"/>
        <v>2.947988472195298</v>
      </c>
      <c r="J34" s="46">
        <f t="shared" si="15"/>
        <v>0</v>
      </c>
      <c r="K34" s="9">
        <f t="shared" si="16"/>
        <v>0</v>
      </c>
      <c r="L34" s="137"/>
      <c r="M34" s="10">
        <f t="shared" si="17"/>
        <v>1</v>
      </c>
      <c r="N34" s="49">
        <f t="shared" si="18"/>
        <v>0</v>
      </c>
      <c r="O34" s="43">
        <f t="shared" si="19"/>
        <v>0</v>
      </c>
      <c r="P34" s="34">
        <f t="shared" si="20"/>
        <v>0</v>
      </c>
    </row>
    <row r="35" spans="1:16" x14ac:dyDescent="0.2">
      <c r="A35" s="2" t="s">
        <v>254</v>
      </c>
      <c r="B35" s="2" t="s">
        <v>251</v>
      </c>
      <c r="C35" s="19" t="s">
        <v>103</v>
      </c>
      <c r="D35" s="138"/>
      <c r="E35" s="137"/>
      <c r="F35" s="40">
        <f t="shared" si="11"/>
        <v>0</v>
      </c>
      <c r="G35" s="146">
        <f t="shared" si="12"/>
        <v>3.513773</v>
      </c>
      <c r="H35" s="146">
        <f t="shared" si="13"/>
        <v>2.3335750000000002</v>
      </c>
      <c r="I35" s="40">
        <f t="shared" si="14"/>
        <v>1.5057467619425129</v>
      </c>
      <c r="J35" s="46">
        <f t="shared" si="15"/>
        <v>0</v>
      </c>
      <c r="K35" s="9">
        <f t="shared" si="16"/>
        <v>0</v>
      </c>
      <c r="L35" s="137"/>
      <c r="M35" s="10">
        <f t="shared" si="17"/>
        <v>1</v>
      </c>
      <c r="N35" s="49">
        <f t="shared" si="18"/>
        <v>0</v>
      </c>
      <c r="O35" s="43">
        <f t="shared" si="19"/>
        <v>0</v>
      </c>
      <c r="P35" s="34">
        <f t="shared" si="20"/>
        <v>0</v>
      </c>
    </row>
    <row r="36" spans="1:16" x14ac:dyDescent="0.2">
      <c r="A36" s="2" t="s">
        <v>254</v>
      </c>
      <c r="B36" s="2" t="s">
        <v>251</v>
      </c>
      <c r="C36" s="19" t="s">
        <v>104</v>
      </c>
      <c r="D36" s="138"/>
      <c r="E36" s="137"/>
      <c r="F36" s="40">
        <f t="shared" si="11"/>
        <v>0</v>
      </c>
      <c r="G36" s="146">
        <f t="shared" si="12"/>
        <v>12.071338000000001</v>
      </c>
      <c r="H36" s="146">
        <f t="shared" si="13"/>
        <v>9.7933059999999994</v>
      </c>
      <c r="I36" s="40">
        <f t="shared" si="14"/>
        <v>1.232611132542984</v>
      </c>
      <c r="J36" s="46">
        <f t="shared" si="15"/>
        <v>0</v>
      </c>
      <c r="K36" s="9">
        <f t="shared" si="16"/>
        <v>0</v>
      </c>
      <c r="L36" s="137"/>
      <c r="M36" s="10">
        <f t="shared" si="17"/>
        <v>1</v>
      </c>
      <c r="N36" s="49">
        <f t="shared" si="18"/>
        <v>0</v>
      </c>
      <c r="O36" s="43">
        <f t="shared" si="19"/>
        <v>0</v>
      </c>
      <c r="P36" s="34">
        <f t="shared" si="20"/>
        <v>0</v>
      </c>
    </row>
    <row r="37" spans="1:16" x14ac:dyDescent="0.2">
      <c r="A37" s="2" t="s">
        <v>254</v>
      </c>
      <c r="B37" s="2" t="s">
        <v>251</v>
      </c>
      <c r="C37" s="19" t="s">
        <v>105</v>
      </c>
      <c r="D37" s="138"/>
      <c r="E37" s="137"/>
      <c r="F37" s="40">
        <f t="shared" si="11"/>
        <v>0</v>
      </c>
      <c r="G37" s="146">
        <f t="shared" si="12"/>
        <v>39.356262999999998</v>
      </c>
      <c r="H37" s="146">
        <f t="shared" si="13"/>
        <v>28.144701000000001</v>
      </c>
      <c r="I37" s="40">
        <f t="shared" si="14"/>
        <v>1.3983542763520564</v>
      </c>
      <c r="J37" s="46">
        <f t="shared" si="15"/>
        <v>0</v>
      </c>
      <c r="K37" s="9">
        <f t="shared" si="16"/>
        <v>0</v>
      </c>
      <c r="L37" s="137"/>
      <c r="M37" s="10">
        <f t="shared" si="17"/>
        <v>1</v>
      </c>
      <c r="N37" s="49">
        <f t="shared" si="18"/>
        <v>0</v>
      </c>
      <c r="O37" s="43">
        <f t="shared" si="19"/>
        <v>0</v>
      </c>
      <c r="P37" s="34">
        <f t="shared" si="20"/>
        <v>0</v>
      </c>
    </row>
    <row r="38" spans="1:16" x14ac:dyDescent="0.2">
      <c r="A38" s="2" t="s">
        <v>254</v>
      </c>
      <c r="B38" s="2" t="s">
        <v>251</v>
      </c>
      <c r="C38" s="19" t="s">
        <v>106</v>
      </c>
      <c r="D38" s="138"/>
      <c r="E38" s="137"/>
      <c r="F38" s="40">
        <f t="shared" si="11"/>
        <v>0</v>
      </c>
      <c r="G38" s="146">
        <f t="shared" si="12"/>
        <v>25.878353000000001</v>
      </c>
      <c r="H38" s="146">
        <f t="shared" si="13"/>
        <v>1.538537</v>
      </c>
      <c r="I38" s="40">
        <f t="shared" si="14"/>
        <v>16.820104423878007</v>
      </c>
      <c r="J38" s="46">
        <f t="shared" si="15"/>
        <v>0</v>
      </c>
      <c r="K38" s="9">
        <f t="shared" si="16"/>
        <v>0</v>
      </c>
      <c r="L38" s="137"/>
      <c r="M38" s="10">
        <f t="shared" si="17"/>
        <v>1</v>
      </c>
      <c r="N38" s="49">
        <f t="shared" si="18"/>
        <v>0</v>
      </c>
      <c r="O38" s="43">
        <f t="shared" si="19"/>
        <v>0</v>
      </c>
      <c r="P38" s="34">
        <f t="shared" si="20"/>
        <v>0</v>
      </c>
    </row>
    <row r="39" spans="1:16" x14ac:dyDescent="0.2">
      <c r="A39" s="2" t="s">
        <v>254</v>
      </c>
      <c r="B39" s="2" t="s">
        <v>251</v>
      </c>
      <c r="C39" s="19" t="s">
        <v>310</v>
      </c>
      <c r="D39" s="183"/>
      <c r="E39" s="184"/>
      <c r="F39" s="40">
        <f t="shared" si="11"/>
        <v>0</v>
      </c>
      <c r="G39" s="146">
        <f t="shared" si="12"/>
        <v>139.01967099999999</v>
      </c>
      <c r="H39" s="146">
        <f t="shared" si="13"/>
        <v>18.674028</v>
      </c>
      <c r="I39" s="40">
        <f t="shared" si="14"/>
        <v>7.4445465648868039</v>
      </c>
      <c r="J39" s="46">
        <f>E39*I39</f>
        <v>0</v>
      </c>
      <c r="K39" s="9">
        <f>IF(J39=0,0,(D39/J39*100))</f>
        <v>0</v>
      </c>
      <c r="L39" s="184"/>
      <c r="M39" s="10">
        <f t="shared" si="17"/>
        <v>1</v>
      </c>
      <c r="N39" s="49">
        <f t="shared" si="18"/>
        <v>0</v>
      </c>
      <c r="O39" s="43">
        <f t="shared" si="19"/>
        <v>0</v>
      </c>
      <c r="P39" s="34">
        <f t="shared" si="20"/>
        <v>0</v>
      </c>
    </row>
    <row r="40" spans="1:16" x14ac:dyDescent="0.2">
      <c r="A40" s="2" t="s">
        <v>254</v>
      </c>
      <c r="B40" s="2" t="s">
        <v>251</v>
      </c>
      <c r="C40" s="19" t="s">
        <v>114</v>
      </c>
      <c r="D40" s="138"/>
      <c r="E40" s="137"/>
      <c r="F40" s="40">
        <f t="shared" si="11"/>
        <v>0</v>
      </c>
      <c r="G40" s="146">
        <f t="shared" si="12"/>
        <v>6.8674049999999998</v>
      </c>
      <c r="H40" s="146">
        <f t="shared" si="13"/>
        <v>2.0936720000000002</v>
      </c>
      <c r="I40" s="40">
        <f t="shared" si="14"/>
        <v>3.2800768219663823</v>
      </c>
      <c r="J40" s="46">
        <f t="shared" si="15"/>
        <v>0</v>
      </c>
      <c r="K40" s="9">
        <f t="shared" si="16"/>
        <v>0</v>
      </c>
      <c r="L40" s="137"/>
      <c r="M40" s="10">
        <f t="shared" si="17"/>
        <v>1</v>
      </c>
      <c r="N40" s="49">
        <f t="shared" si="18"/>
        <v>0</v>
      </c>
      <c r="O40" s="43">
        <f t="shared" si="19"/>
        <v>0</v>
      </c>
      <c r="P40" s="34">
        <f t="shared" si="20"/>
        <v>0</v>
      </c>
    </row>
    <row r="41" spans="1:16" x14ac:dyDescent="0.2">
      <c r="A41" s="2" t="s">
        <v>254</v>
      </c>
      <c r="B41" s="2" t="s">
        <v>251</v>
      </c>
      <c r="C41" s="19" t="s">
        <v>115</v>
      </c>
      <c r="D41" s="138"/>
      <c r="E41" s="137"/>
      <c r="F41" s="40">
        <f t="shared" si="11"/>
        <v>0</v>
      </c>
      <c r="G41" s="146">
        <f t="shared" si="12"/>
        <v>29.373028000000001</v>
      </c>
      <c r="H41" s="146">
        <f t="shared" si="13"/>
        <v>4.9013400000000003</v>
      </c>
      <c r="I41" s="40">
        <f t="shared" si="14"/>
        <v>5.992856647365822</v>
      </c>
      <c r="J41" s="46">
        <f t="shared" si="15"/>
        <v>0</v>
      </c>
      <c r="K41" s="9">
        <f t="shared" si="16"/>
        <v>0</v>
      </c>
      <c r="L41" s="137"/>
      <c r="M41" s="10">
        <f t="shared" si="17"/>
        <v>1</v>
      </c>
      <c r="N41" s="49">
        <f t="shared" si="18"/>
        <v>0</v>
      </c>
      <c r="O41" s="43">
        <f t="shared" si="19"/>
        <v>0</v>
      </c>
      <c r="P41" s="34">
        <f t="shared" si="20"/>
        <v>0</v>
      </c>
    </row>
    <row r="42" spans="1:16" x14ac:dyDescent="0.2">
      <c r="A42" s="2" t="s">
        <v>254</v>
      </c>
      <c r="B42" s="2" t="s">
        <v>251</v>
      </c>
      <c r="C42" s="19" t="s">
        <v>116</v>
      </c>
      <c r="D42" s="138"/>
      <c r="E42" s="137"/>
      <c r="F42" s="40">
        <f t="shared" si="11"/>
        <v>0</v>
      </c>
      <c r="G42" s="146">
        <f t="shared" si="12"/>
        <v>10.634218000000001</v>
      </c>
      <c r="H42" s="146">
        <f t="shared" si="13"/>
        <v>6.065639</v>
      </c>
      <c r="I42" s="40">
        <f t="shared" si="14"/>
        <v>1.7531900596128456</v>
      </c>
      <c r="J42" s="46">
        <f t="shared" si="15"/>
        <v>0</v>
      </c>
      <c r="K42" s="9">
        <f t="shared" si="16"/>
        <v>0</v>
      </c>
      <c r="L42" s="137"/>
      <c r="M42" s="10">
        <f t="shared" si="17"/>
        <v>1</v>
      </c>
      <c r="N42" s="49">
        <f t="shared" si="18"/>
        <v>0</v>
      </c>
      <c r="O42" s="43">
        <f t="shared" si="19"/>
        <v>0</v>
      </c>
      <c r="P42" s="34">
        <f t="shared" si="20"/>
        <v>0</v>
      </c>
    </row>
    <row r="43" spans="1:16" x14ac:dyDescent="0.2">
      <c r="A43" s="2" t="s">
        <v>254</v>
      </c>
      <c r="B43" s="2" t="s">
        <v>251</v>
      </c>
      <c r="C43" s="19" t="s">
        <v>279</v>
      </c>
      <c r="D43" s="138"/>
      <c r="E43" s="137"/>
      <c r="F43" s="40">
        <f t="shared" si="11"/>
        <v>0</v>
      </c>
      <c r="G43" s="146">
        <f t="shared" si="12"/>
        <v>8.0604390000000006</v>
      </c>
      <c r="H43" s="146">
        <f t="shared" si="13"/>
        <v>2.1079759999999998</v>
      </c>
      <c r="I43" s="40">
        <f t="shared" si="14"/>
        <v>3.8237812005449783</v>
      </c>
      <c r="J43" s="46">
        <f t="shared" si="15"/>
        <v>0</v>
      </c>
      <c r="K43" s="9">
        <f t="shared" si="16"/>
        <v>0</v>
      </c>
      <c r="L43" s="137"/>
      <c r="M43" s="10">
        <f t="shared" si="17"/>
        <v>1</v>
      </c>
      <c r="N43" s="49">
        <f t="shared" si="18"/>
        <v>0</v>
      </c>
      <c r="O43" s="43">
        <f t="shared" si="19"/>
        <v>0</v>
      </c>
      <c r="P43" s="34">
        <f t="shared" si="20"/>
        <v>0</v>
      </c>
    </row>
    <row r="44" spans="1:16" x14ac:dyDescent="0.2">
      <c r="A44" s="2" t="s">
        <v>254</v>
      </c>
      <c r="B44" s="2" t="s">
        <v>251</v>
      </c>
      <c r="C44" s="19" t="s">
        <v>108</v>
      </c>
      <c r="D44" s="138"/>
      <c r="E44" s="137"/>
      <c r="F44" s="40">
        <f t="shared" si="11"/>
        <v>0</v>
      </c>
      <c r="G44" s="146">
        <f t="shared" si="12"/>
        <v>11.503439</v>
      </c>
      <c r="H44" s="146">
        <f t="shared" si="13"/>
        <v>2.1910859999999999</v>
      </c>
      <c r="I44" s="40">
        <f t="shared" si="14"/>
        <v>5.25010839373717</v>
      </c>
      <c r="J44" s="46">
        <f t="shared" si="15"/>
        <v>0</v>
      </c>
      <c r="K44" s="9">
        <f t="shared" si="16"/>
        <v>0</v>
      </c>
      <c r="L44" s="137"/>
      <c r="M44" s="10">
        <f t="shared" si="17"/>
        <v>1</v>
      </c>
      <c r="N44" s="49">
        <f t="shared" si="18"/>
        <v>0</v>
      </c>
      <c r="O44" s="43">
        <f t="shared" si="19"/>
        <v>0</v>
      </c>
      <c r="P44" s="34">
        <f t="shared" si="20"/>
        <v>0</v>
      </c>
    </row>
    <row r="45" spans="1:16" x14ac:dyDescent="0.2">
      <c r="A45" s="2" t="s">
        <v>254</v>
      </c>
      <c r="B45" s="2" t="s">
        <v>251</v>
      </c>
      <c r="C45" s="19" t="s">
        <v>109</v>
      </c>
      <c r="D45" s="138"/>
      <c r="E45" s="137"/>
      <c r="F45" s="40">
        <f t="shared" si="11"/>
        <v>0</v>
      </c>
      <c r="G45" s="146">
        <f t="shared" si="12"/>
        <v>5.5026460000000004</v>
      </c>
      <c r="H45" s="146">
        <f t="shared" si="13"/>
        <v>3.9394110000000002</v>
      </c>
      <c r="I45" s="40">
        <f t="shared" si="14"/>
        <v>1.3968194737741251</v>
      </c>
      <c r="J45" s="46">
        <f t="shared" si="15"/>
        <v>0</v>
      </c>
      <c r="K45" s="9">
        <f t="shared" si="16"/>
        <v>0</v>
      </c>
      <c r="L45" s="137"/>
      <c r="M45" s="10">
        <f t="shared" si="17"/>
        <v>1</v>
      </c>
      <c r="N45" s="49">
        <f t="shared" si="18"/>
        <v>0</v>
      </c>
      <c r="O45" s="43">
        <f t="shared" si="19"/>
        <v>0</v>
      </c>
      <c r="P45" s="34">
        <f t="shared" si="20"/>
        <v>0</v>
      </c>
    </row>
    <row r="46" spans="1:16" x14ac:dyDescent="0.2">
      <c r="A46" s="2" t="s">
        <v>254</v>
      </c>
      <c r="B46" s="2" t="s">
        <v>251</v>
      </c>
      <c r="C46" s="19" t="s">
        <v>280</v>
      </c>
      <c r="D46" s="138"/>
      <c r="E46" s="137"/>
      <c r="F46" s="40">
        <f t="shared" si="11"/>
        <v>0</v>
      </c>
      <c r="G46" s="146">
        <f t="shared" si="12"/>
        <v>2.415845</v>
      </c>
      <c r="H46" s="146">
        <f t="shared" si="13"/>
        <v>0.19792699999999999</v>
      </c>
      <c r="I46" s="40">
        <f t="shared" si="14"/>
        <v>12.205737468864784</v>
      </c>
      <c r="J46" s="46">
        <f t="shared" si="15"/>
        <v>0</v>
      </c>
      <c r="K46" s="9">
        <f t="shared" si="16"/>
        <v>0</v>
      </c>
      <c r="L46" s="137"/>
      <c r="M46" s="10">
        <f t="shared" si="17"/>
        <v>1</v>
      </c>
      <c r="N46" s="49">
        <f t="shared" si="18"/>
        <v>0</v>
      </c>
      <c r="O46" s="43">
        <f t="shared" si="19"/>
        <v>0</v>
      </c>
      <c r="P46" s="34">
        <f t="shared" si="20"/>
        <v>0</v>
      </c>
    </row>
    <row r="47" spans="1:16" x14ac:dyDescent="0.2">
      <c r="A47" s="2" t="s">
        <v>254</v>
      </c>
      <c r="B47" s="2" t="s">
        <v>251</v>
      </c>
      <c r="C47" s="19" t="s">
        <v>281</v>
      </c>
      <c r="D47" s="138"/>
      <c r="E47" s="137"/>
      <c r="F47" s="40">
        <f t="shared" si="11"/>
        <v>0</v>
      </c>
      <c r="G47" s="146">
        <f t="shared" si="12"/>
        <v>16.524283</v>
      </c>
      <c r="H47" s="146">
        <f t="shared" si="13"/>
        <v>3.9013909999999998</v>
      </c>
      <c r="I47" s="40">
        <f t="shared" si="14"/>
        <v>4.2354849847144269</v>
      </c>
      <c r="J47" s="46">
        <f t="shared" si="15"/>
        <v>0</v>
      </c>
      <c r="K47" s="9">
        <f t="shared" si="16"/>
        <v>0</v>
      </c>
      <c r="L47" s="137"/>
      <c r="M47" s="10">
        <f t="shared" si="17"/>
        <v>1</v>
      </c>
      <c r="N47" s="49">
        <f t="shared" si="18"/>
        <v>0</v>
      </c>
      <c r="O47" s="43">
        <f t="shared" si="19"/>
        <v>0</v>
      </c>
      <c r="P47" s="34">
        <f t="shared" si="20"/>
        <v>0</v>
      </c>
    </row>
    <row r="48" spans="1:16" x14ac:dyDescent="0.2">
      <c r="A48" s="2" t="s">
        <v>254</v>
      </c>
      <c r="B48" s="2" t="s">
        <v>251</v>
      </c>
      <c r="C48" s="19" t="s">
        <v>110</v>
      </c>
      <c r="D48" s="138"/>
      <c r="E48" s="137"/>
      <c r="F48" s="40">
        <f t="shared" si="11"/>
        <v>0</v>
      </c>
      <c r="G48" s="146">
        <f t="shared" si="12"/>
        <v>5.2395639999999997</v>
      </c>
      <c r="H48" s="146">
        <f t="shared" si="13"/>
        <v>2.1087929999999999</v>
      </c>
      <c r="I48" s="40">
        <f t="shared" si="14"/>
        <v>2.4846269880448197</v>
      </c>
      <c r="J48" s="46">
        <f t="shared" si="15"/>
        <v>0</v>
      </c>
      <c r="K48" s="9">
        <f t="shared" si="16"/>
        <v>0</v>
      </c>
      <c r="L48" s="137"/>
      <c r="M48" s="10">
        <f t="shared" si="17"/>
        <v>1</v>
      </c>
      <c r="N48" s="49">
        <f t="shared" si="18"/>
        <v>0</v>
      </c>
      <c r="O48" s="43">
        <f t="shared" si="19"/>
        <v>0</v>
      </c>
      <c r="P48" s="34">
        <f t="shared" si="20"/>
        <v>0</v>
      </c>
    </row>
    <row r="49" spans="1:17" ht="12.75" thickBot="1" x14ac:dyDescent="0.25">
      <c r="A49" s="2" t="s">
        <v>254</v>
      </c>
      <c r="B49" s="2" t="s">
        <v>251</v>
      </c>
      <c r="C49" s="3" t="s">
        <v>111</v>
      </c>
      <c r="D49" s="139"/>
      <c r="E49" s="140"/>
      <c r="F49" s="41">
        <f t="shared" si="11"/>
        <v>0</v>
      </c>
      <c r="G49" s="149">
        <f t="shared" si="12"/>
        <v>12.018272</v>
      </c>
      <c r="H49" s="171">
        <f t="shared" si="13"/>
        <v>4.5547170000000001</v>
      </c>
      <c r="I49" s="41">
        <f t="shared" si="14"/>
        <v>2.6386429716709072</v>
      </c>
      <c r="J49" s="47">
        <f t="shared" si="15"/>
        <v>0</v>
      </c>
      <c r="K49" s="12">
        <f t="shared" si="16"/>
        <v>0</v>
      </c>
      <c r="L49" s="140"/>
      <c r="M49" s="14">
        <f t="shared" si="17"/>
        <v>1</v>
      </c>
      <c r="N49" s="48">
        <f t="shared" si="18"/>
        <v>0</v>
      </c>
      <c r="O49" s="44">
        <f t="shared" si="19"/>
        <v>0</v>
      </c>
      <c r="P49" s="35">
        <f t="shared" si="20"/>
        <v>0</v>
      </c>
    </row>
    <row r="50" spans="1:17" ht="12.75" thickBot="1" x14ac:dyDescent="0.25">
      <c r="C50" s="5" t="str">
        <f>IF(Registry_Type=4,"Sum of Rates for White Females","Sum of Rates for All Races, Females")</f>
        <v>Sum of Rates for White Females</v>
      </c>
      <c r="D50" s="39">
        <f>SUM(D31:D49)</f>
        <v>0</v>
      </c>
      <c r="E50" s="8"/>
      <c r="F50" s="8"/>
      <c r="G50" s="31"/>
      <c r="H50" s="31"/>
      <c r="I50" s="8"/>
      <c r="J50" s="45">
        <f>SUM(J31:J49)</f>
        <v>0</v>
      </c>
      <c r="K50" s="13">
        <f t="shared" si="16"/>
        <v>0</v>
      </c>
      <c r="L50" s="8"/>
      <c r="M50" s="10"/>
      <c r="N50" s="8"/>
      <c r="O50" s="45">
        <f>SUM(O31:O49)</f>
        <v>0</v>
      </c>
      <c r="P50" s="13">
        <f t="shared" si="20"/>
        <v>0</v>
      </c>
    </row>
    <row r="51" spans="1:17" x14ac:dyDescent="0.2">
      <c r="D51" s="8"/>
      <c r="E51" s="8"/>
      <c r="F51" s="8"/>
      <c r="G51" s="31"/>
      <c r="H51" s="31"/>
      <c r="I51" s="8"/>
      <c r="J51" s="8"/>
      <c r="K51" s="8"/>
      <c r="L51" s="8"/>
      <c r="M51" s="10"/>
      <c r="N51" s="8"/>
      <c r="O51" s="8"/>
      <c r="P51" s="8"/>
    </row>
    <row r="52" spans="1:17" ht="12.75" thickBot="1" x14ac:dyDescent="0.25">
      <c r="C52" s="18" t="str">
        <f>IF(Registry_Type=4,"Sum of Whites, Gender Weighted","Sum of All Races, Gender Weighted")</f>
        <v>Sum of Whites, Gender Weighted</v>
      </c>
      <c r="D52" s="48">
        <f>IF(Registry_Type=4,(D24*WhiteMalePop+D50*WhiteFemalePop)/WhitePop,(D24*AllRacesMalePop+D50*AllRacesFemalePop)/AllRacesTotalPop)</f>
        <v>0</v>
      </c>
      <c r="E52" s="11"/>
      <c r="F52" s="11"/>
      <c r="G52" s="32"/>
      <c r="H52" s="32"/>
      <c r="I52" s="11"/>
      <c r="J52" s="48">
        <f>IF(Registry_Type=4,((J24*WhiteMalePop+J50*WhiteFemalePop)/WhitePop),((J24*AllRacesMalePop+J50*AllRacesFemalePop)/AllRacesTotalPop))</f>
        <v>0</v>
      </c>
      <c r="K52" s="11">
        <f t="shared" si="16"/>
        <v>0</v>
      </c>
      <c r="L52" s="11"/>
      <c r="M52" s="14"/>
      <c r="N52" s="11"/>
      <c r="O52" s="48">
        <f>IF(Registry_Type=4,((O24*WhiteMalePop+O50*WhiteFemalePop)/WhitePop),((O24*AllRacesMalePop+O50*AllRacesFemalePop)/AllRacesTotalPop))</f>
        <v>0</v>
      </c>
      <c r="P52" s="182">
        <f>IF(Registry_Type=4,((P24*WhiteMalePop+P50*WhiteFemalePop)/WhitePop)/100,((P24*AllRacesMalePop+P50*AllRacesFemalePop)/AllRacesTotalPop)/100)</f>
        <v>0</v>
      </c>
    </row>
    <row r="53" spans="1:17" ht="12.75" hidden="1" thickBot="1" x14ac:dyDescent="0.25">
      <c r="C53" s="4" t="s">
        <v>117</v>
      </c>
      <c r="D53" s="15" t="e">
        <f>#REF!+D50</f>
        <v>#REF!</v>
      </c>
      <c r="E53" s="8"/>
      <c r="F53" s="8"/>
      <c r="G53" s="31"/>
      <c r="H53" s="31"/>
      <c r="I53" s="8"/>
      <c r="J53" s="15" t="e">
        <f>#REF!+J50</f>
        <v>#REF!</v>
      </c>
      <c r="K53" s="13"/>
      <c r="L53" s="8"/>
      <c r="M53" s="10"/>
      <c r="N53" s="8"/>
      <c r="O53" s="15" t="e">
        <f>#REF!+O50</f>
        <v>#REF!</v>
      </c>
      <c r="P53" s="13"/>
    </row>
    <row r="55" spans="1:17" ht="12.75" x14ac:dyDescent="0.2">
      <c r="C55" t="s">
        <v>118</v>
      </c>
      <c r="D55"/>
      <c r="E55"/>
      <c r="F55"/>
      <c r="G55" s="94"/>
      <c r="H55" s="94"/>
      <c r="I55"/>
      <c r="J55"/>
      <c r="K55"/>
      <c r="L55"/>
      <c r="M55"/>
      <c r="N55"/>
      <c r="O55"/>
      <c r="P55" s="112"/>
      <c r="Q55"/>
    </row>
    <row r="56" spans="1:17" ht="12.75" x14ac:dyDescent="0.2">
      <c r="C56" t="s">
        <v>119</v>
      </c>
      <c r="D56"/>
      <c r="E56"/>
      <c r="F56"/>
      <c r="G56" s="94"/>
      <c r="H56" s="94"/>
      <c r="I56"/>
      <c r="J56"/>
      <c r="K56"/>
      <c r="L56"/>
      <c r="M56"/>
      <c r="N56"/>
      <c r="O56"/>
      <c r="P56"/>
      <c r="Q56"/>
    </row>
    <row r="57" spans="1:17" ht="12.75" x14ac:dyDescent="0.2">
      <c r="C57" t="s">
        <v>309</v>
      </c>
      <c r="D57"/>
      <c r="E57"/>
      <c r="F57"/>
      <c r="G57" s="94"/>
      <c r="H57" s="94"/>
      <c r="I57"/>
      <c r="J57"/>
      <c r="K57"/>
      <c r="L57"/>
      <c r="M57"/>
      <c r="N57"/>
      <c r="O57"/>
      <c r="P57"/>
      <c r="Q57"/>
    </row>
    <row r="58" spans="1:17" ht="12.75" x14ac:dyDescent="0.2">
      <c r="C58" s="2" t="s">
        <v>312</v>
      </c>
      <c r="D58"/>
      <c r="E58"/>
      <c r="F58"/>
      <c r="G58" s="94"/>
      <c r="H58" s="94"/>
      <c r="I58"/>
      <c r="J58"/>
      <c r="K58"/>
      <c r="L58"/>
      <c r="M58"/>
      <c r="N58"/>
      <c r="O58"/>
      <c r="P58"/>
      <c r="Q58"/>
    </row>
    <row r="59" spans="1:17" ht="12.75" x14ac:dyDescent="0.2">
      <c r="C59" s="107" t="s">
        <v>287</v>
      </c>
      <c r="D59"/>
      <c r="E59"/>
      <c r="F59"/>
      <c r="G59" s="94"/>
      <c r="H59" s="94"/>
      <c r="I59"/>
      <c r="J59"/>
      <c r="K59"/>
      <c r="L59"/>
      <c r="M59"/>
      <c r="N59"/>
      <c r="O59"/>
      <c r="P59"/>
      <c r="Q59"/>
    </row>
    <row r="60" spans="1:17" ht="12.75" x14ac:dyDescent="0.2">
      <c r="C60" s="107" t="s">
        <v>288</v>
      </c>
      <c r="D60"/>
      <c r="E60"/>
      <c r="F60"/>
      <c r="G60" s="94"/>
      <c r="H60" s="94"/>
      <c r="I60"/>
      <c r="J60"/>
      <c r="K60"/>
      <c r="L60"/>
      <c r="M60"/>
      <c r="N60"/>
      <c r="O60"/>
      <c r="P60"/>
      <c r="Q60"/>
    </row>
    <row r="61" spans="1:17" ht="12.75" x14ac:dyDescent="0.2">
      <c r="C61"/>
      <c r="D61"/>
      <c r="E61"/>
      <c r="F61"/>
      <c r="G61" s="94"/>
      <c r="H61" s="94"/>
      <c r="I61"/>
      <c r="J61"/>
      <c r="K61"/>
      <c r="L61"/>
      <c r="M61"/>
      <c r="N61"/>
      <c r="O61"/>
      <c r="P61"/>
      <c r="Q61"/>
    </row>
    <row r="62" spans="1:17" ht="12.75" x14ac:dyDescent="0.2">
      <c r="C62"/>
      <c r="D62"/>
      <c r="E62"/>
      <c r="F62"/>
      <c r="G62" s="94"/>
      <c r="H62" s="94"/>
      <c r="I62"/>
      <c r="J62"/>
      <c r="K62"/>
      <c r="L62"/>
      <c r="M62"/>
      <c r="N62"/>
      <c r="O62"/>
      <c r="P62"/>
      <c r="Q62"/>
    </row>
    <row r="63" spans="1:17" ht="12.75" x14ac:dyDescent="0.2">
      <c r="C63"/>
      <c r="D63"/>
      <c r="E63"/>
      <c r="F63"/>
      <c r="G63" s="94"/>
      <c r="H63" s="94"/>
      <c r="I63"/>
      <c r="J63"/>
      <c r="K63"/>
      <c r="L63"/>
      <c r="M63"/>
      <c r="N63"/>
      <c r="O63"/>
      <c r="P63"/>
      <c r="Q63"/>
    </row>
    <row r="64" spans="1:17" ht="12.75" x14ac:dyDescent="0.2">
      <c r="C64"/>
      <c r="D64"/>
      <c r="E64"/>
      <c r="F64"/>
      <c r="G64" s="94"/>
      <c r="H64" s="94"/>
      <c r="I64"/>
      <c r="J64"/>
      <c r="K64"/>
      <c r="L64"/>
      <c r="M64"/>
      <c r="N64"/>
      <c r="O64"/>
      <c r="P64"/>
      <c r="Q64"/>
    </row>
    <row r="65" spans="3:17" ht="12.75" x14ac:dyDescent="0.2">
      <c r="C65"/>
      <c r="D65"/>
      <c r="E65"/>
      <c r="F65"/>
      <c r="G65" s="94"/>
      <c r="H65" s="94"/>
      <c r="I65"/>
      <c r="J65"/>
      <c r="K65"/>
      <c r="L65"/>
      <c r="M65"/>
      <c r="N65"/>
      <c r="O65"/>
      <c r="P65"/>
      <c r="Q65"/>
    </row>
    <row r="66" spans="3:17" ht="12.75" x14ac:dyDescent="0.2">
      <c r="C66"/>
      <c r="D66"/>
      <c r="E66"/>
      <c r="F66"/>
      <c r="G66" s="94"/>
      <c r="H66" s="94"/>
      <c r="I66"/>
      <c r="J66"/>
      <c r="K66"/>
      <c r="L66"/>
      <c r="M66"/>
      <c r="N66"/>
      <c r="O66"/>
      <c r="P66"/>
      <c r="Q66"/>
    </row>
    <row r="67" spans="3:17" ht="12.75" x14ac:dyDescent="0.2">
      <c r="C67"/>
      <c r="D67"/>
      <c r="E67"/>
      <c r="F67"/>
      <c r="G67" s="94"/>
      <c r="H67" s="94"/>
      <c r="I67"/>
      <c r="J67"/>
      <c r="K67"/>
      <c r="L67"/>
      <c r="M67"/>
      <c r="N67"/>
      <c r="O67"/>
      <c r="P67"/>
      <c r="Q67"/>
    </row>
    <row r="68" spans="3:17" ht="12.75" x14ac:dyDescent="0.2">
      <c r="C68"/>
      <c r="D68"/>
      <c r="E68"/>
      <c r="F68"/>
      <c r="G68" s="94"/>
      <c r="H68" s="94"/>
      <c r="I68"/>
      <c r="J68"/>
      <c r="K68"/>
      <c r="L68"/>
      <c r="M68"/>
      <c r="N68"/>
      <c r="O68"/>
      <c r="P68"/>
      <c r="Q68"/>
    </row>
    <row r="69" spans="3:17" ht="12.75" x14ac:dyDescent="0.2">
      <c r="C69"/>
      <c r="D69"/>
      <c r="E69"/>
      <c r="F69"/>
      <c r="G69" s="94"/>
      <c r="H69" s="94"/>
      <c r="I69"/>
      <c r="J69"/>
      <c r="K69"/>
      <c r="L69"/>
      <c r="M69"/>
      <c r="N69"/>
      <c r="O69"/>
      <c r="P69"/>
      <c r="Q69"/>
    </row>
    <row r="70" spans="3:17" ht="12.75" x14ac:dyDescent="0.2">
      <c r="C70"/>
      <c r="D70"/>
      <c r="E70"/>
      <c r="F70"/>
      <c r="G70" s="94"/>
      <c r="H70" s="94"/>
      <c r="I70"/>
      <c r="J70"/>
      <c r="K70"/>
      <c r="L70"/>
      <c r="M70"/>
      <c r="N70"/>
      <c r="O70"/>
      <c r="P70"/>
      <c r="Q70"/>
    </row>
    <row r="71" spans="3:17" ht="12.75" x14ac:dyDescent="0.2">
      <c r="C71"/>
      <c r="D71"/>
      <c r="E71"/>
      <c r="F71"/>
      <c r="G71" s="94"/>
      <c r="H71" s="94"/>
      <c r="I71"/>
      <c r="J71"/>
      <c r="K71"/>
      <c r="L71"/>
      <c r="M71"/>
      <c r="N71"/>
      <c r="O71"/>
      <c r="P71"/>
      <c r="Q71"/>
    </row>
    <row r="72" spans="3:17" ht="12.75" x14ac:dyDescent="0.2">
      <c r="C72"/>
      <c r="D72"/>
      <c r="E72"/>
      <c r="F72"/>
      <c r="G72" s="94"/>
      <c r="H72" s="94"/>
      <c r="I72"/>
      <c r="J72"/>
      <c r="K72"/>
      <c r="L72"/>
      <c r="M72"/>
      <c r="N72"/>
      <c r="O72"/>
      <c r="P72"/>
      <c r="Q72"/>
    </row>
    <row r="73" spans="3:17" ht="12.75" x14ac:dyDescent="0.2">
      <c r="C73"/>
      <c r="D73"/>
      <c r="E73"/>
      <c r="F73"/>
      <c r="G73" s="94"/>
      <c r="H73" s="94"/>
      <c r="I73"/>
      <c r="J73"/>
      <c r="K73"/>
      <c r="L73"/>
      <c r="M73"/>
      <c r="N73"/>
      <c r="O73"/>
      <c r="P73"/>
      <c r="Q73"/>
    </row>
    <row r="74" spans="3:17" ht="12.75" x14ac:dyDescent="0.2">
      <c r="C74"/>
      <c r="D74"/>
      <c r="E74"/>
      <c r="F74"/>
      <c r="G74" s="94"/>
      <c r="H74" s="94"/>
      <c r="I74"/>
      <c r="J74"/>
      <c r="K74"/>
      <c r="L74"/>
      <c r="M74"/>
      <c r="N74"/>
      <c r="O74"/>
      <c r="P74"/>
      <c r="Q74"/>
    </row>
    <row r="75" spans="3:17" ht="12.75" x14ac:dyDescent="0.2">
      <c r="C75"/>
      <c r="D75"/>
      <c r="E75"/>
      <c r="F75"/>
      <c r="G75" s="94"/>
      <c r="H75" s="94"/>
      <c r="I75"/>
      <c r="J75"/>
      <c r="K75"/>
      <c r="L75"/>
      <c r="M75"/>
      <c r="N75"/>
      <c r="O75"/>
      <c r="P75"/>
      <c r="Q75"/>
    </row>
    <row r="76" spans="3:17" ht="12.75" x14ac:dyDescent="0.2">
      <c r="C76"/>
      <c r="D76"/>
      <c r="E76"/>
      <c r="F76"/>
      <c r="G76" s="94"/>
      <c r="H76" s="94"/>
      <c r="I76"/>
      <c r="J76"/>
      <c r="K76"/>
      <c r="L76"/>
      <c r="M76"/>
      <c r="N76"/>
      <c r="O76"/>
      <c r="P76"/>
      <c r="Q76"/>
    </row>
    <row r="77" spans="3:17" ht="12.75" x14ac:dyDescent="0.2">
      <c r="C77"/>
      <c r="D77"/>
      <c r="E77"/>
      <c r="F77"/>
      <c r="G77" s="94"/>
      <c r="H77" s="94"/>
      <c r="I77"/>
      <c r="J77"/>
      <c r="K77"/>
      <c r="L77"/>
      <c r="M77"/>
      <c r="N77"/>
      <c r="O77"/>
      <c r="P77"/>
      <c r="Q77"/>
    </row>
    <row r="78" spans="3:17" ht="12.75" x14ac:dyDescent="0.2">
      <c r="C78"/>
      <c r="D78"/>
      <c r="E78"/>
      <c r="F78"/>
      <c r="G78" s="94"/>
      <c r="H78" s="94"/>
      <c r="I78"/>
      <c r="J78"/>
      <c r="K78"/>
      <c r="L78"/>
      <c r="M78"/>
      <c r="N78"/>
      <c r="O78"/>
      <c r="P78"/>
      <c r="Q78"/>
    </row>
    <row r="79" spans="3:17" ht="12.75" x14ac:dyDescent="0.2">
      <c r="C79"/>
      <c r="D79"/>
      <c r="E79"/>
      <c r="F79"/>
      <c r="G79" s="94"/>
      <c r="H79" s="94"/>
      <c r="I79"/>
      <c r="J79"/>
      <c r="K79"/>
      <c r="L79"/>
      <c r="M79"/>
      <c r="N79"/>
      <c r="O79"/>
      <c r="P79"/>
      <c r="Q79"/>
    </row>
    <row r="80" spans="3:17" ht="12.75" x14ac:dyDescent="0.2">
      <c r="C80"/>
      <c r="D80"/>
      <c r="E80"/>
      <c r="F80"/>
      <c r="G80" s="94"/>
      <c r="H80" s="94"/>
      <c r="I80"/>
      <c r="J80"/>
      <c r="K80"/>
      <c r="L80"/>
      <c r="M80"/>
      <c r="N80"/>
      <c r="O80"/>
      <c r="P80"/>
      <c r="Q80"/>
    </row>
    <row r="81" spans="3:17" ht="12.75" x14ac:dyDescent="0.2">
      <c r="C81"/>
      <c r="D81"/>
      <c r="E81"/>
      <c r="F81"/>
      <c r="G81" s="94"/>
      <c r="H81" s="94"/>
      <c r="I81"/>
      <c r="J81"/>
      <c r="K81"/>
      <c r="L81"/>
      <c r="M81"/>
      <c r="N81"/>
      <c r="O81"/>
      <c r="P81"/>
      <c r="Q81"/>
    </row>
    <row r="82" spans="3:17" ht="12.75" x14ac:dyDescent="0.2">
      <c r="C82"/>
      <c r="D82"/>
      <c r="E82"/>
      <c r="F82"/>
      <c r="G82" s="94"/>
      <c r="H82" s="94"/>
      <c r="I82"/>
      <c r="J82"/>
      <c r="K82"/>
      <c r="L82"/>
      <c r="M82"/>
      <c r="N82"/>
      <c r="O82"/>
      <c r="P82"/>
      <c r="Q82"/>
    </row>
    <row r="83" spans="3:17" ht="12.75" x14ac:dyDescent="0.2">
      <c r="C83"/>
      <c r="D83"/>
      <c r="E83"/>
      <c r="F83"/>
      <c r="G83" s="94"/>
      <c r="H83" s="94"/>
      <c r="I83"/>
      <c r="J83"/>
      <c r="K83"/>
      <c r="L83"/>
      <c r="M83"/>
      <c r="N83"/>
      <c r="O83"/>
      <c r="P83"/>
      <c r="Q83"/>
    </row>
    <row r="84" spans="3:17" ht="12.75" x14ac:dyDescent="0.2">
      <c r="C84"/>
      <c r="D84"/>
      <c r="E84"/>
      <c r="F84"/>
      <c r="G84" s="94"/>
      <c r="H84" s="94"/>
      <c r="I84"/>
      <c r="J84"/>
      <c r="K84"/>
      <c r="L84"/>
      <c r="M84"/>
      <c r="N84"/>
      <c r="O84"/>
      <c r="P84"/>
      <c r="Q84"/>
    </row>
    <row r="85" spans="3:17" ht="12.75" x14ac:dyDescent="0.2">
      <c r="C85"/>
      <c r="D85"/>
      <c r="E85"/>
      <c r="F85"/>
      <c r="G85" s="94"/>
      <c r="H85" s="94"/>
      <c r="I85"/>
      <c r="J85"/>
      <c r="K85"/>
      <c r="L85"/>
      <c r="M85"/>
      <c r="N85"/>
      <c r="O85"/>
      <c r="P85"/>
      <c r="Q85"/>
    </row>
    <row r="86" spans="3:17" ht="12.75" x14ac:dyDescent="0.2">
      <c r="C86"/>
      <c r="D86"/>
      <c r="E86"/>
      <c r="F86"/>
      <c r="G86" s="94"/>
      <c r="H86" s="94"/>
      <c r="I86"/>
      <c r="J86"/>
      <c r="K86"/>
      <c r="L86"/>
      <c r="M86"/>
      <c r="N86"/>
      <c r="O86"/>
      <c r="P86"/>
      <c r="Q86"/>
    </row>
    <row r="87" spans="3:17" ht="12.75" x14ac:dyDescent="0.2">
      <c r="C87"/>
      <c r="D87"/>
      <c r="E87"/>
      <c r="F87"/>
      <c r="G87" s="94"/>
      <c r="H87" s="94"/>
      <c r="I87"/>
      <c r="J87"/>
      <c r="K87"/>
      <c r="L87"/>
      <c r="M87"/>
      <c r="N87"/>
      <c r="O87"/>
      <c r="P87"/>
      <c r="Q87"/>
    </row>
    <row r="88" spans="3:17" ht="12.75" hidden="1" customHeight="1" x14ac:dyDescent="0.2">
      <c r="C88"/>
      <c r="D88"/>
      <c r="E88"/>
      <c r="F88"/>
      <c r="G88" s="94"/>
      <c r="H88" s="94"/>
      <c r="I88"/>
      <c r="J88"/>
      <c r="K88"/>
      <c r="L88"/>
      <c r="M88"/>
      <c r="N88"/>
      <c r="O88"/>
      <c r="P88"/>
      <c r="Q88"/>
    </row>
    <row r="89" spans="3:17" ht="12.75" x14ac:dyDescent="0.2">
      <c r="C89"/>
      <c r="D89"/>
      <c r="E89"/>
      <c r="F89"/>
      <c r="G89" s="94"/>
      <c r="H89" s="94"/>
      <c r="I89"/>
      <c r="J89"/>
      <c r="K89"/>
      <c r="L89"/>
      <c r="M89"/>
      <c r="N89"/>
      <c r="O89"/>
      <c r="P89"/>
      <c r="Q89"/>
    </row>
    <row r="90" spans="3:17" ht="12.75" x14ac:dyDescent="0.2">
      <c r="C90"/>
      <c r="D90"/>
      <c r="E90"/>
      <c r="F90"/>
      <c r="G90" s="94"/>
      <c r="H90" s="94"/>
      <c r="I90"/>
      <c r="J90"/>
      <c r="K90"/>
      <c r="L90"/>
      <c r="M90"/>
      <c r="N90"/>
      <c r="O90"/>
      <c r="P90"/>
      <c r="Q90"/>
    </row>
    <row r="91" spans="3:17" ht="12.75" x14ac:dyDescent="0.2">
      <c r="C91"/>
      <c r="D91"/>
      <c r="E91"/>
      <c r="F91"/>
      <c r="G91" s="94"/>
      <c r="H91" s="94"/>
      <c r="I91"/>
      <c r="J91"/>
      <c r="K91"/>
      <c r="L91"/>
      <c r="M91"/>
      <c r="N91"/>
      <c r="O91"/>
      <c r="P91"/>
      <c r="Q91"/>
    </row>
    <row r="92" spans="3:17" ht="12.75" x14ac:dyDescent="0.2">
      <c r="C92"/>
      <c r="D92"/>
      <c r="E92"/>
      <c r="F92"/>
      <c r="G92" s="94"/>
      <c r="H92" s="94"/>
      <c r="I92"/>
      <c r="J92"/>
      <c r="K92"/>
      <c r="L92"/>
      <c r="M92"/>
      <c r="N92"/>
      <c r="O92"/>
      <c r="P92"/>
      <c r="Q92"/>
    </row>
    <row r="93" spans="3:17" ht="12.75" x14ac:dyDescent="0.2">
      <c r="C93"/>
      <c r="D93"/>
      <c r="E93"/>
      <c r="F93"/>
      <c r="G93" s="94"/>
      <c r="H93" s="94"/>
      <c r="I93"/>
      <c r="J93"/>
      <c r="K93"/>
      <c r="L93"/>
      <c r="M93"/>
      <c r="N93"/>
      <c r="O93"/>
      <c r="P93"/>
      <c r="Q93"/>
    </row>
    <row r="94" spans="3:17" ht="12.75" x14ac:dyDescent="0.2">
      <c r="C94"/>
      <c r="D94"/>
      <c r="E94"/>
      <c r="F94"/>
      <c r="G94" s="94"/>
      <c r="H94" s="94"/>
      <c r="I94"/>
      <c r="J94"/>
      <c r="K94"/>
      <c r="L94"/>
      <c r="M94"/>
      <c r="N94"/>
      <c r="O94"/>
      <c r="P94"/>
      <c r="Q94"/>
    </row>
    <row r="95" spans="3:17" ht="12.75" x14ac:dyDescent="0.2">
      <c r="C95"/>
      <c r="D95"/>
      <c r="E95"/>
      <c r="F95"/>
      <c r="G95" s="94"/>
      <c r="H95" s="94"/>
      <c r="I95"/>
      <c r="J95"/>
      <c r="K95"/>
      <c r="L95"/>
      <c r="M95"/>
      <c r="N95"/>
      <c r="O95"/>
      <c r="P95"/>
      <c r="Q95"/>
    </row>
    <row r="96" spans="3:17" ht="12.75" x14ac:dyDescent="0.2">
      <c r="C96"/>
      <c r="D96"/>
      <c r="E96"/>
      <c r="F96"/>
      <c r="G96" s="94"/>
      <c r="H96" s="94"/>
      <c r="I96"/>
      <c r="J96"/>
      <c r="K96"/>
      <c r="L96"/>
      <c r="M96"/>
      <c r="N96"/>
      <c r="O96"/>
      <c r="P96"/>
      <c r="Q96"/>
    </row>
    <row r="97" spans="3:17" ht="12.75" x14ac:dyDescent="0.2">
      <c r="C97"/>
      <c r="D97"/>
      <c r="E97"/>
      <c r="F97"/>
      <c r="G97" s="94"/>
      <c r="H97" s="94"/>
      <c r="I97"/>
      <c r="J97"/>
      <c r="K97"/>
      <c r="L97"/>
      <c r="M97"/>
      <c r="N97"/>
      <c r="O97"/>
      <c r="P97"/>
      <c r="Q97"/>
    </row>
    <row r="98" spans="3:17" ht="12.75" x14ac:dyDescent="0.2">
      <c r="C98"/>
      <c r="D98"/>
      <c r="E98"/>
      <c r="F98"/>
      <c r="G98" s="94"/>
      <c r="H98" s="94"/>
      <c r="I98"/>
      <c r="J98"/>
      <c r="K98"/>
      <c r="L98"/>
      <c r="M98"/>
      <c r="N98"/>
      <c r="O98"/>
      <c r="P98"/>
      <c r="Q98"/>
    </row>
    <row r="99" spans="3:17" ht="12.75" x14ac:dyDescent="0.2">
      <c r="C99"/>
      <c r="D99"/>
      <c r="E99"/>
      <c r="F99"/>
      <c r="G99" s="94"/>
      <c r="H99" s="94"/>
      <c r="I99"/>
      <c r="J99"/>
      <c r="K99"/>
      <c r="L99"/>
      <c r="M99"/>
      <c r="N99"/>
      <c r="O99"/>
      <c r="P99"/>
      <c r="Q99"/>
    </row>
    <row r="100" spans="3:17" ht="12.75" hidden="1" x14ac:dyDescent="0.2">
      <c r="C100"/>
      <c r="D100"/>
      <c r="E100"/>
      <c r="F100"/>
      <c r="G100" s="94"/>
      <c r="H100" s="94"/>
      <c r="I100"/>
      <c r="J100"/>
      <c r="K100"/>
      <c r="L100"/>
      <c r="M100"/>
      <c r="N100"/>
      <c r="O100"/>
      <c r="P100"/>
      <c r="Q100"/>
    </row>
    <row r="101" spans="3:17" ht="12.75" x14ac:dyDescent="0.2">
      <c r="C101"/>
      <c r="D101"/>
      <c r="E101"/>
      <c r="F101"/>
      <c r="G101" s="94"/>
      <c r="H101" s="94"/>
      <c r="I101"/>
      <c r="J101"/>
      <c r="K101"/>
      <c r="L101"/>
      <c r="M101"/>
      <c r="N101"/>
      <c r="O101"/>
      <c r="P101"/>
      <c r="Q101"/>
    </row>
    <row r="102" spans="3:17" ht="12.75" x14ac:dyDescent="0.2">
      <c r="C102"/>
      <c r="D102"/>
      <c r="E102"/>
      <c r="F102"/>
      <c r="G102" s="94"/>
      <c r="H102" s="94"/>
      <c r="I102"/>
      <c r="J102"/>
      <c r="K102"/>
      <c r="L102"/>
      <c r="M102"/>
      <c r="N102"/>
      <c r="O102"/>
      <c r="P102"/>
      <c r="Q102"/>
    </row>
    <row r="103" spans="3:17" ht="12.75" hidden="1" x14ac:dyDescent="0.2">
      <c r="C103"/>
      <c r="D103"/>
      <c r="E103"/>
      <c r="F103"/>
      <c r="G103" s="94"/>
      <c r="H103" s="94"/>
      <c r="I103"/>
      <c r="J103"/>
      <c r="K103"/>
      <c r="L103"/>
      <c r="M103"/>
      <c r="N103"/>
      <c r="O103"/>
      <c r="P103"/>
      <c r="Q103"/>
    </row>
    <row r="104" spans="3:17" ht="12.75" x14ac:dyDescent="0.2">
      <c r="C104"/>
      <c r="D104"/>
      <c r="E104"/>
      <c r="F104"/>
      <c r="G104" s="94"/>
      <c r="H104" s="94"/>
      <c r="I104"/>
      <c r="J104"/>
      <c r="K104"/>
      <c r="L104"/>
      <c r="M104"/>
      <c r="N104"/>
      <c r="O104"/>
      <c r="P104"/>
      <c r="Q104"/>
    </row>
    <row r="105" spans="3:17" ht="12.75" x14ac:dyDescent="0.2">
      <c r="C105"/>
      <c r="D105"/>
      <c r="E105"/>
      <c r="F105"/>
      <c r="G105" s="94"/>
      <c r="H105" s="94"/>
      <c r="I105"/>
      <c r="J105"/>
      <c r="K105"/>
      <c r="L105"/>
      <c r="M105"/>
      <c r="N105"/>
      <c r="O105"/>
      <c r="P105"/>
      <c r="Q105"/>
    </row>
  </sheetData>
  <sheetProtection selectLockedCells="1"/>
  <phoneticPr fontId="19" type="noConversion"/>
  <pageMargins left="0.5" right="0.5" top="0.25" bottom="0.25" header="0.25" footer="0.25"/>
  <pageSetup scale="80" orientation="landscape" r:id="rId1"/>
  <headerFooter alignWithMargins="0">
    <oddFooter>&amp;CWhites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78"/>
  <sheetViews>
    <sheetView showGridLines="0" showRowColHeaders="0" workbookViewId="0"/>
  </sheetViews>
  <sheetFormatPr defaultColWidth="9.140625" defaultRowHeight="12.95" customHeight="1" x14ac:dyDescent="0.2"/>
  <cols>
    <col min="1" max="3" width="5.7109375" style="71" customWidth="1"/>
    <col min="4" max="4" width="6.85546875" style="71" customWidth="1"/>
    <col min="5" max="10" width="9.140625" style="71"/>
    <col min="11" max="11" width="9.42578125" style="71" customWidth="1"/>
    <col min="12" max="16384" width="9.140625" style="71"/>
  </cols>
  <sheetData>
    <row r="1" spans="1:2" ht="18" x14ac:dyDescent="0.25">
      <c r="A1" s="78" t="str">
        <f>'Adjustment Info'!A1</f>
        <v>Worksheet for Completeness of Case Ascertainment, version 2.2.b</v>
      </c>
    </row>
    <row r="2" spans="1:2" ht="12.95" customHeight="1" x14ac:dyDescent="0.25">
      <c r="A2" s="81" t="s">
        <v>126</v>
      </c>
    </row>
    <row r="4" spans="1:2" ht="12.95" customHeight="1" x14ac:dyDescent="0.25">
      <c r="A4" s="72" t="s">
        <v>118</v>
      </c>
    </row>
    <row r="5" spans="1:2" ht="12.95" customHeight="1" x14ac:dyDescent="0.25">
      <c r="A5" s="71" t="s">
        <v>127</v>
      </c>
      <c r="B5" s="81" t="s">
        <v>128</v>
      </c>
    </row>
    <row r="6" spans="1:2" ht="12.95" customHeight="1" x14ac:dyDescent="0.25">
      <c r="A6" s="71" t="s">
        <v>129</v>
      </c>
      <c r="B6" s="81" t="s">
        <v>130</v>
      </c>
    </row>
    <row r="7" spans="1:2" ht="12.95" customHeight="1" x14ac:dyDescent="0.25">
      <c r="A7" s="71" t="s">
        <v>131</v>
      </c>
      <c r="B7" s="81" t="s">
        <v>132</v>
      </c>
    </row>
    <row r="8" spans="1:2" ht="12.95" customHeight="1" x14ac:dyDescent="0.25">
      <c r="A8" s="71" t="s">
        <v>133</v>
      </c>
      <c r="B8" s="81" t="s">
        <v>134</v>
      </c>
    </row>
    <row r="9" spans="1:2" ht="12.95" customHeight="1" x14ac:dyDescent="0.25">
      <c r="B9" s="81" t="s">
        <v>135</v>
      </c>
    </row>
    <row r="10" spans="1:2" ht="12.95" customHeight="1" x14ac:dyDescent="0.25">
      <c r="A10" s="71" t="s">
        <v>136</v>
      </c>
      <c r="B10" s="81" t="s">
        <v>137</v>
      </c>
    </row>
    <row r="11" spans="1:2" ht="12.95" customHeight="1" x14ac:dyDescent="0.25">
      <c r="A11" s="71" t="s">
        <v>138</v>
      </c>
      <c r="B11" s="81" t="s">
        <v>139</v>
      </c>
    </row>
    <row r="14" spans="1:2" ht="12.95" customHeight="1" x14ac:dyDescent="0.25">
      <c r="A14" s="72" t="s">
        <v>140</v>
      </c>
    </row>
    <row r="15" spans="1:2" ht="12.95" customHeight="1" x14ac:dyDescent="0.25">
      <c r="A15" s="81" t="s">
        <v>141</v>
      </c>
    </row>
    <row r="16" spans="1:2" ht="12.95" customHeight="1" x14ac:dyDescent="0.25">
      <c r="B16" s="72" t="s">
        <v>142</v>
      </c>
    </row>
    <row r="17" spans="2:4" ht="12.95" customHeight="1" x14ac:dyDescent="0.25">
      <c r="B17" s="71" t="s">
        <v>143</v>
      </c>
      <c r="C17" s="81" t="s">
        <v>144</v>
      </c>
    </row>
    <row r="18" spans="2:4" ht="12.95" customHeight="1" x14ac:dyDescent="0.25">
      <c r="B18" s="71" t="s">
        <v>145</v>
      </c>
      <c r="C18" s="81" t="s">
        <v>146</v>
      </c>
    </row>
    <row r="20" spans="2:4" ht="12.95" customHeight="1" x14ac:dyDescent="0.25">
      <c r="B20" s="72" t="s">
        <v>147</v>
      </c>
    </row>
    <row r="21" spans="2:4" ht="12.95" customHeight="1" x14ac:dyDescent="0.25">
      <c r="B21" s="72"/>
      <c r="C21" s="81" t="s">
        <v>148</v>
      </c>
    </row>
    <row r="22" spans="2:4" ht="12.95" customHeight="1" x14ac:dyDescent="0.25">
      <c r="B22" s="71" t="s">
        <v>149</v>
      </c>
      <c r="C22" s="81" t="s">
        <v>150</v>
      </c>
    </row>
    <row r="23" spans="2:4" ht="12.95" customHeight="1" x14ac:dyDescent="0.25">
      <c r="B23" s="71" t="s">
        <v>151</v>
      </c>
      <c r="C23" s="81" t="s">
        <v>152</v>
      </c>
    </row>
    <row r="24" spans="2:4" ht="12.95" customHeight="1" x14ac:dyDescent="0.25">
      <c r="B24" s="71" t="s">
        <v>153</v>
      </c>
      <c r="C24" s="81" t="s">
        <v>154</v>
      </c>
    </row>
    <row r="25" spans="2:4" ht="12.95" customHeight="1" x14ac:dyDescent="0.25">
      <c r="B25" s="71" t="s">
        <v>155</v>
      </c>
      <c r="C25" s="81" t="s">
        <v>156</v>
      </c>
    </row>
    <row r="26" spans="2:4" ht="12.95" customHeight="1" x14ac:dyDescent="0.2">
      <c r="B26" s="70"/>
      <c r="C26" s="70"/>
    </row>
    <row r="27" spans="2:4" ht="12.75" customHeight="1" x14ac:dyDescent="0.25">
      <c r="B27" s="73" t="s">
        <v>157</v>
      </c>
      <c r="C27" s="70"/>
    </row>
    <row r="28" spans="2:4" ht="12.95" customHeight="1" x14ac:dyDescent="0.25">
      <c r="B28" s="71" t="s">
        <v>158</v>
      </c>
      <c r="C28" s="81" t="s">
        <v>286</v>
      </c>
      <c r="D28" s="81"/>
    </row>
    <row r="29" spans="2:4" ht="12.75" customHeight="1" x14ac:dyDescent="0.25">
      <c r="C29" s="81"/>
      <c r="D29" s="81" t="s">
        <v>85</v>
      </c>
    </row>
    <row r="30" spans="2:4" ht="12.95" customHeight="1" x14ac:dyDescent="0.25">
      <c r="C30" s="81"/>
      <c r="D30" s="81" t="s">
        <v>112</v>
      </c>
    </row>
    <row r="31" spans="2:4" ht="12.95" customHeight="1" x14ac:dyDescent="0.25">
      <c r="C31" s="81"/>
      <c r="D31" s="81" t="s">
        <v>121</v>
      </c>
    </row>
    <row r="32" spans="2:4" ht="12.95" customHeight="1" x14ac:dyDescent="0.25">
      <c r="C32" s="81"/>
      <c r="D32" s="81" t="s">
        <v>123</v>
      </c>
    </row>
    <row r="33" spans="2:5" ht="12.95" customHeight="1" x14ac:dyDescent="0.25">
      <c r="C33" s="72" t="s">
        <v>159</v>
      </c>
      <c r="D33" s="81" t="s">
        <v>160</v>
      </c>
    </row>
    <row r="34" spans="2:5" ht="12.95" customHeight="1" x14ac:dyDescent="0.25">
      <c r="D34" s="81" t="s">
        <v>161</v>
      </c>
    </row>
    <row r="35" spans="2:5" ht="12.95" customHeight="1" x14ac:dyDescent="0.25">
      <c r="D35" s="81" t="s">
        <v>162</v>
      </c>
    </row>
    <row r="36" spans="2:5" ht="12.95" customHeight="1" x14ac:dyDescent="0.25">
      <c r="D36" s="81" t="s">
        <v>163</v>
      </c>
    </row>
    <row r="37" spans="2:5" ht="12.95" customHeight="1" x14ac:dyDescent="0.25">
      <c r="D37" s="81" t="s">
        <v>164</v>
      </c>
    </row>
    <row r="38" spans="2:5" ht="12.95" customHeight="1" x14ac:dyDescent="0.25">
      <c r="D38" s="81" t="s">
        <v>165</v>
      </c>
    </row>
    <row r="39" spans="2:5" ht="12.95" customHeight="1" x14ac:dyDescent="0.25">
      <c r="E39" s="81" t="s">
        <v>166</v>
      </c>
    </row>
    <row r="40" spans="2:5" ht="12.95" customHeight="1" x14ac:dyDescent="0.25">
      <c r="E40" s="81" t="s">
        <v>167</v>
      </c>
    </row>
    <row r="41" spans="2:5" ht="12.95" customHeight="1" x14ac:dyDescent="0.2">
      <c r="B41" s="70"/>
      <c r="C41" s="70"/>
      <c r="D41" s="70"/>
    </row>
    <row r="42" spans="2:5" ht="12.95" customHeight="1" x14ac:dyDescent="0.25">
      <c r="C42" s="72" t="s">
        <v>159</v>
      </c>
      <c r="D42" s="81" t="s">
        <v>168</v>
      </c>
    </row>
    <row r="43" spans="2:5" ht="12.95" customHeight="1" x14ac:dyDescent="0.25">
      <c r="D43" s="81" t="s">
        <v>169</v>
      </c>
    </row>
    <row r="44" spans="2:5" ht="12.95" customHeight="1" x14ac:dyDescent="0.25">
      <c r="D44" s="81" t="s">
        <v>170</v>
      </c>
    </row>
    <row r="45" spans="2:5" ht="12.95" customHeight="1" x14ac:dyDescent="0.25">
      <c r="D45" s="81" t="s">
        <v>171</v>
      </c>
    </row>
    <row r="46" spans="2:5" ht="12.95" customHeight="1" x14ac:dyDescent="0.25">
      <c r="B46" s="71" t="s">
        <v>172</v>
      </c>
      <c r="C46" s="81" t="s">
        <v>173</v>
      </c>
    </row>
    <row r="47" spans="2:5" ht="12.95" customHeight="1" x14ac:dyDescent="0.2">
      <c r="C47" s="74" t="s">
        <v>174</v>
      </c>
    </row>
    <row r="48" spans="2:5" ht="12.95" customHeight="1" x14ac:dyDescent="0.25">
      <c r="D48" s="81" t="s">
        <v>175</v>
      </c>
    </row>
    <row r="49" spans="1:4" ht="12.95" customHeight="1" x14ac:dyDescent="0.25">
      <c r="D49" s="81" t="s">
        <v>176</v>
      </c>
    </row>
    <row r="50" spans="1:4" ht="12.95" customHeight="1" x14ac:dyDescent="0.25">
      <c r="D50" s="81" t="s">
        <v>177</v>
      </c>
    </row>
    <row r="51" spans="1:4" ht="12.95" customHeight="1" x14ac:dyDescent="0.25">
      <c r="C51" s="74" t="s">
        <v>2</v>
      </c>
      <c r="D51" s="81"/>
    </row>
    <row r="52" spans="1:4" ht="12.95" customHeight="1" x14ac:dyDescent="0.25">
      <c r="D52" s="81" t="s">
        <v>178</v>
      </c>
    </row>
    <row r="53" spans="1:4" ht="12.95" customHeight="1" x14ac:dyDescent="0.25">
      <c r="D53" s="81" t="s">
        <v>179</v>
      </c>
    </row>
    <row r="54" spans="1:4" ht="12.95" customHeight="1" x14ac:dyDescent="0.25">
      <c r="C54" s="70"/>
      <c r="D54" s="81" t="s">
        <v>180</v>
      </c>
    </row>
    <row r="55" spans="1:4" ht="12.95" customHeight="1" x14ac:dyDescent="0.2">
      <c r="C55" s="70"/>
      <c r="D55" s="70"/>
    </row>
    <row r="58" spans="1:4" ht="12.95" customHeight="1" x14ac:dyDescent="0.25">
      <c r="A58" s="72" t="s">
        <v>181</v>
      </c>
    </row>
    <row r="59" spans="1:4" ht="12.95" customHeight="1" x14ac:dyDescent="0.25">
      <c r="A59" s="81" t="s">
        <v>182</v>
      </c>
      <c r="B59" s="81"/>
    </row>
    <row r="60" spans="1:4" ht="12.95" customHeight="1" x14ac:dyDescent="0.25">
      <c r="A60" s="81"/>
      <c r="B60" s="81"/>
    </row>
    <row r="61" spans="1:4" ht="12.95" customHeight="1" x14ac:dyDescent="0.25">
      <c r="A61" s="81" t="s">
        <v>183</v>
      </c>
      <c r="B61" s="81"/>
    </row>
    <row r="62" spans="1:4" ht="12.95" customHeight="1" x14ac:dyDescent="0.25">
      <c r="A62" s="81" t="s">
        <v>184</v>
      </c>
      <c r="B62" s="81"/>
    </row>
    <row r="63" spans="1:4" ht="12.95" customHeight="1" x14ac:dyDescent="0.25">
      <c r="A63" s="81"/>
      <c r="B63" s="81" t="s">
        <v>185</v>
      </c>
    </row>
    <row r="64" spans="1:4" ht="12.95" customHeight="1" x14ac:dyDescent="0.25">
      <c r="A64" s="81"/>
      <c r="B64" s="81" t="s">
        <v>186</v>
      </c>
    </row>
    <row r="65" spans="1:2" ht="12.95" customHeight="1" x14ac:dyDescent="0.25">
      <c r="A65" s="81"/>
      <c r="B65" s="81" t="s">
        <v>187</v>
      </c>
    </row>
    <row r="66" spans="1:2" ht="12.95" customHeight="1" x14ac:dyDescent="0.25">
      <c r="A66" s="81"/>
      <c r="B66" s="81"/>
    </row>
    <row r="67" spans="1:2" ht="12.95" customHeight="1" x14ac:dyDescent="0.25">
      <c r="A67" s="81" t="s">
        <v>188</v>
      </c>
      <c r="B67" s="81"/>
    </row>
    <row r="68" spans="1:2" ht="12.95" customHeight="1" x14ac:dyDescent="0.25">
      <c r="A68" s="81" t="s">
        <v>189</v>
      </c>
      <c r="B68" s="81"/>
    </row>
    <row r="69" spans="1:2" ht="12.95" customHeight="1" x14ac:dyDescent="0.25">
      <c r="A69" s="81"/>
      <c r="B69" s="81"/>
    </row>
    <row r="70" spans="1:2" ht="12.95" customHeight="1" x14ac:dyDescent="0.25">
      <c r="A70" s="81" t="s">
        <v>190</v>
      </c>
      <c r="B70" s="81"/>
    </row>
    <row r="73" spans="1:2" ht="12.95" customHeight="1" x14ac:dyDescent="0.25">
      <c r="A73" s="72" t="s">
        <v>191</v>
      </c>
    </row>
    <row r="74" spans="1:2" ht="12.95" customHeight="1" x14ac:dyDescent="0.25">
      <c r="A74" s="81" t="s">
        <v>192</v>
      </c>
    </row>
    <row r="76" spans="1:2" ht="12.95" customHeight="1" x14ac:dyDescent="0.25">
      <c r="A76" s="72" t="s">
        <v>159</v>
      </c>
    </row>
    <row r="77" spans="1:2" ht="12.95" customHeight="1" x14ac:dyDescent="0.25">
      <c r="A77" s="81" t="s">
        <v>193</v>
      </c>
    </row>
    <row r="78" spans="1:2" ht="12.95" customHeight="1" x14ac:dyDescent="0.25">
      <c r="B78" s="81" t="s">
        <v>267</v>
      </c>
    </row>
  </sheetData>
  <sheetProtection sheet="1" objects="1" scenarios="1"/>
  <phoneticPr fontId="19" type="noConversion"/>
  <pageMargins left="0.5" right="0.5" top="0.5" bottom="1" header="0.5" footer="0.5"/>
  <pageSetup orientation="landscape" r:id="rId1"/>
  <headerFooter alignWithMargins="0">
    <oddFooter>&amp;A&amp;RPage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O119"/>
  <sheetViews>
    <sheetView showGridLines="0" showRowColHeaders="0" showOutlineSymbols="0" workbookViewId="0"/>
  </sheetViews>
  <sheetFormatPr defaultColWidth="9.140625" defaultRowHeight="12" customHeight="1" x14ac:dyDescent="0.2"/>
  <cols>
    <col min="1" max="1" width="27.7109375" style="2" customWidth="1"/>
    <col min="2" max="8" width="9.140625" style="6"/>
    <col min="9" max="9" width="14.5703125" style="6" customWidth="1"/>
    <col min="10" max="10" width="9.140625" style="6"/>
    <col min="11" max="11" width="9.42578125" style="7" customWidth="1"/>
    <col min="12" max="12" width="9.140625" style="6"/>
    <col min="13" max="13" width="11.85546875" style="6" customWidth="1"/>
    <col min="14" max="14" width="16.140625" style="6" customWidth="1"/>
    <col min="15" max="16384" width="9.140625" style="2"/>
  </cols>
  <sheetData>
    <row r="1" spans="1:14" ht="18" x14ac:dyDescent="0.25">
      <c r="A1" s="78" t="str">
        <f>'Adjustment Info'!A1</f>
        <v>Worksheet for Completeness of Case Ascertainment, version 2.2.b</v>
      </c>
    </row>
    <row r="3" spans="1:14" ht="12" customHeight="1" x14ac:dyDescent="0.2">
      <c r="A3" t="s">
        <v>194</v>
      </c>
    </row>
    <row r="4" spans="1:14" ht="12" customHeight="1" x14ac:dyDescent="0.2">
      <c r="A4"/>
    </row>
    <row r="5" spans="1:14" ht="12" customHeight="1" thickBot="1" x14ac:dyDescent="0.25">
      <c r="B5" s="118" t="s">
        <v>195</v>
      </c>
      <c r="C5" s="119"/>
      <c r="D5" s="120"/>
      <c r="E5" s="118" t="s">
        <v>82</v>
      </c>
      <c r="F5" s="119"/>
      <c r="G5" s="120"/>
      <c r="H5" s="118" t="s">
        <v>289</v>
      </c>
      <c r="I5" s="120"/>
      <c r="J5" s="118" t="s">
        <v>83</v>
      </c>
      <c r="K5" s="119"/>
      <c r="L5" s="120"/>
      <c r="M5" s="118" t="s">
        <v>84</v>
      </c>
      <c r="N5" s="120"/>
    </row>
    <row r="6" spans="1:14" ht="12" customHeight="1" x14ac:dyDescent="0.2">
      <c r="A6" s="17" t="s">
        <v>196</v>
      </c>
      <c r="B6" s="118" t="s">
        <v>86</v>
      </c>
      <c r="C6" s="119"/>
      <c r="D6" s="120"/>
      <c r="E6" s="118" t="s">
        <v>86</v>
      </c>
      <c r="F6" s="119"/>
      <c r="G6" s="120"/>
      <c r="H6" s="158" t="s">
        <v>87</v>
      </c>
      <c r="I6" s="158" t="s">
        <v>290</v>
      </c>
      <c r="J6" s="158" t="s">
        <v>88</v>
      </c>
      <c r="K6" s="161"/>
      <c r="L6" s="158" t="s">
        <v>89</v>
      </c>
      <c r="M6" s="158" t="s">
        <v>87</v>
      </c>
      <c r="N6" s="158" t="s">
        <v>90</v>
      </c>
    </row>
    <row r="7" spans="1:14" ht="12" customHeight="1" thickBot="1" x14ac:dyDescent="0.25">
      <c r="A7" s="19"/>
      <c r="B7" s="157">
        <v>2001</v>
      </c>
      <c r="C7" s="158" t="s">
        <v>273</v>
      </c>
      <c r="D7" s="158" t="s">
        <v>91</v>
      </c>
      <c r="E7" s="158" t="s">
        <v>274</v>
      </c>
      <c r="F7" s="158" t="s">
        <v>274</v>
      </c>
      <c r="G7" s="158" t="s">
        <v>91</v>
      </c>
      <c r="H7" s="160" t="s">
        <v>92</v>
      </c>
      <c r="I7" s="160" t="s">
        <v>4</v>
      </c>
      <c r="J7" s="160" t="s">
        <v>274</v>
      </c>
      <c r="K7" s="162" t="s">
        <v>93</v>
      </c>
      <c r="L7" s="160" t="s">
        <v>273</v>
      </c>
      <c r="M7" s="160" t="s">
        <v>92</v>
      </c>
      <c r="N7" s="160" t="s">
        <v>4</v>
      </c>
    </row>
    <row r="8" spans="1:14" ht="12" customHeight="1" thickBot="1" x14ac:dyDescent="0.25">
      <c r="A8" s="16" t="s">
        <v>94</v>
      </c>
      <c r="B8" s="159" t="s">
        <v>92</v>
      </c>
      <c r="C8" s="159" t="s">
        <v>95</v>
      </c>
      <c r="D8" s="159" t="s">
        <v>96</v>
      </c>
      <c r="E8" s="159" t="s">
        <v>92</v>
      </c>
      <c r="F8" s="159" t="s">
        <v>95</v>
      </c>
      <c r="G8" s="159" t="s">
        <v>96</v>
      </c>
      <c r="H8" s="159" t="s">
        <v>97</v>
      </c>
      <c r="I8" s="159" t="s">
        <v>5</v>
      </c>
      <c r="J8" s="159" t="s">
        <v>98</v>
      </c>
      <c r="K8" s="163" t="s">
        <v>99</v>
      </c>
      <c r="L8" s="159" t="s">
        <v>98</v>
      </c>
      <c r="M8" s="159" t="s">
        <v>97</v>
      </c>
      <c r="N8" s="159" t="s">
        <v>5</v>
      </c>
    </row>
    <row r="9" spans="1:14" ht="12" customHeight="1" x14ac:dyDescent="0.2">
      <c r="A9" s="52"/>
      <c r="B9" s="75" t="s">
        <v>197</v>
      </c>
      <c r="C9" s="76" t="s">
        <v>198</v>
      </c>
      <c r="D9" s="55" t="s">
        <v>199</v>
      </c>
      <c r="E9" s="53" t="s">
        <v>200</v>
      </c>
      <c r="F9" s="54" t="s">
        <v>201</v>
      </c>
      <c r="G9" s="54" t="s">
        <v>202</v>
      </c>
      <c r="H9" s="53" t="s">
        <v>203</v>
      </c>
      <c r="I9" s="54" t="s">
        <v>204</v>
      </c>
      <c r="J9" s="75" t="s">
        <v>205</v>
      </c>
      <c r="K9" s="54" t="s">
        <v>206</v>
      </c>
      <c r="L9" s="54" t="s">
        <v>207</v>
      </c>
      <c r="M9" s="53" t="s">
        <v>208</v>
      </c>
      <c r="N9" s="55" t="s">
        <v>209</v>
      </c>
    </row>
    <row r="10" spans="1:14" ht="12" customHeight="1" x14ac:dyDescent="0.2">
      <c r="A10" s="19"/>
      <c r="B10" s="30"/>
      <c r="C10" s="22"/>
      <c r="D10" s="23"/>
      <c r="E10" s="30"/>
      <c r="F10" s="22"/>
      <c r="G10" s="22"/>
      <c r="H10" s="30"/>
      <c r="I10" s="22"/>
      <c r="J10" s="30"/>
      <c r="K10" s="26"/>
      <c r="L10" s="22"/>
      <c r="M10" s="30"/>
      <c r="N10" s="23"/>
    </row>
    <row r="11" spans="1:14" ht="12" customHeight="1" x14ac:dyDescent="0.2">
      <c r="A11" s="1"/>
      <c r="B11" s="22"/>
      <c r="C11" s="22"/>
      <c r="E11" s="22"/>
      <c r="F11" s="22"/>
      <c r="G11" s="22"/>
      <c r="H11" s="22"/>
      <c r="I11" s="22"/>
      <c r="J11" s="22"/>
      <c r="K11" s="26"/>
      <c r="M11" s="22"/>
      <c r="N11" s="23"/>
    </row>
    <row r="12" spans="1:14" ht="12" customHeight="1" x14ac:dyDescent="0.2">
      <c r="A12" s="1"/>
      <c r="C12" s="6" t="s">
        <v>210</v>
      </c>
      <c r="E12" s="22"/>
      <c r="F12" s="22"/>
      <c r="G12" s="22"/>
      <c r="H12" s="22"/>
      <c r="I12" s="22"/>
      <c r="J12" s="6" t="s">
        <v>211</v>
      </c>
      <c r="K12" s="26"/>
      <c r="L12" s="22"/>
      <c r="M12" s="22"/>
      <c r="N12" s="23"/>
    </row>
    <row r="13" spans="1:14" ht="12" customHeight="1" x14ac:dyDescent="0.2">
      <c r="A13" s="1"/>
      <c r="B13" s="6" t="s">
        <v>212</v>
      </c>
      <c r="C13" s="22"/>
      <c r="D13" s="22"/>
      <c r="E13" s="22"/>
      <c r="F13" s="22"/>
      <c r="G13" s="22"/>
      <c r="H13" s="22"/>
      <c r="I13" s="22"/>
      <c r="J13" s="22"/>
      <c r="K13" s="26"/>
      <c r="L13" s="22"/>
      <c r="M13" s="22"/>
      <c r="N13" s="23"/>
    </row>
    <row r="14" spans="1:14" ht="12.75" thickBot="1" x14ac:dyDescent="0.25">
      <c r="A14" s="3" t="s">
        <v>213</v>
      </c>
      <c r="B14" s="48"/>
      <c r="C14" s="11"/>
      <c r="D14" s="11"/>
      <c r="E14" s="11"/>
      <c r="F14" s="11"/>
      <c r="G14" s="11"/>
      <c r="H14" s="48"/>
      <c r="I14" s="11"/>
      <c r="J14" s="11"/>
      <c r="K14" s="14"/>
      <c r="L14" s="11"/>
      <c r="M14" s="48"/>
      <c r="N14" s="134" t="s">
        <v>214</v>
      </c>
    </row>
    <row r="15" spans="1:14" x14ac:dyDescent="0.2">
      <c r="A15" s="1"/>
      <c r="B15" s="49"/>
      <c r="C15" s="8"/>
      <c r="D15" s="8"/>
      <c r="E15" s="8"/>
      <c r="F15" s="8"/>
      <c r="G15" s="8"/>
      <c r="H15" s="49"/>
      <c r="I15" s="8"/>
      <c r="J15" s="8"/>
      <c r="K15" s="10"/>
      <c r="L15" s="8"/>
      <c r="M15" s="49"/>
      <c r="N15" s="133"/>
    </row>
    <row r="16" spans="1:14" ht="12" customHeight="1" x14ac:dyDescent="0.2">
      <c r="A16" t="s">
        <v>215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 ht="12" customHeight="1" x14ac:dyDescent="0.2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ht="12" customHeight="1" x14ac:dyDescent="0.2">
      <c r="A18" t="s">
        <v>217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 ht="12" customHeight="1" x14ac:dyDescent="0.2">
      <c r="A19" t="s">
        <v>218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 ht="12" customHeight="1" x14ac:dyDescent="0.2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 ht="12" customHeight="1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 ht="12" customHeight="1" x14ac:dyDescent="0.2">
      <c r="A22" t="s">
        <v>220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 ht="12" customHeight="1" x14ac:dyDescent="0.2">
      <c r="A23" t="s">
        <v>221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 ht="12" customHeight="1" x14ac:dyDescent="0.2">
      <c r="A24" t="s">
        <v>222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 ht="12" customHeight="1" x14ac:dyDescent="0.2">
      <c r="A25" t="s">
        <v>223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 ht="12" customHeigh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 ht="12" customHeight="1" x14ac:dyDescent="0.2">
      <c r="A27" s="21" t="s">
        <v>224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 ht="12" customHeight="1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14" ht="12" customHeight="1" x14ac:dyDescent="0.2">
      <c r="A29" s="130" t="s">
        <v>174</v>
      </c>
      <c r="B29" s="131"/>
      <c r="C29" s="130" t="s">
        <v>2</v>
      </c>
      <c r="D29" s="131"/>
      <c r="E29" s="130" t="s">
        <v>3</v>
      </c>
      <c r="F29" s="131"/>
      <c r="G29"/>
      <c r="H29"/>
      <c r="I29"/>
      <c r="J29"/>
      <c r="K29"/>
      <c r="L29"/>
      <c r="M29"/>
      <c r="N29"/>
    </row>
    <row r="30" spans="1:14" ht="12" customHeight="1" x14ac:dyDescent="0.2">
      <c r="A30" s="36" t="s">
        <v>4</v>
      </c>
      <c r="B30" s="50"/>
      <c r="C30" s="36" t="s">
        <v>4</v>
      </c>
      <c r="D30" s="50"/>
      <c r="E30" s="36" t="s">
        <v>4</v>
      </c>
      <c r="F30" s="50"/>
      <c r="G30"/>
      <c r="H30"/>
      <c r="I30"/>
      <c r="J30"/>
      <c r="K30"/>
      <c r="L30"/>
      <c r="M30"/>
      <c r="N30"/>
    </row>
    <row r="31" spans="1:14" ht="12" customHeight="1" thickBot="1" x14ac:dyDescent="0.25">
      <c r="A31" s="37" t="s">
        <v>5</v>
      </c>
      <c r="B31" s="51" t="s">
        <v>6</v>
      </c>
      <c r="C31" s="37" t="s">
        <v>5</v>
      </c>
      <c r="D31" s="51" t="s">
        <v>6</v>
      </c>
      <c r="E31" s="37" t="s">
        <v>5</v>
      </c>
      <c r="F31" s="51" t="s">
        <v>6</v>
      </c>
      <c r="G31"/>
      <c r="H31"/>
      <c r="I31"/>
      <c r="J31"/>
      <c r="K31"/>
      <c r="L31"/>
      <c r="M31"/>
      <c r="N31"/>
    </row>
    <row r="32" spans="1:14" ht="12" customHeight="1" x14ac:dyDescent="0.2">
      <c r="A32" s="56" t="s">
        <v>225</v>
      </c>
      <c r="B32" s="57" t="s">
        <v>226</v>
      </c>
      <c r="C32" s="56" t="s">
        <v>227</v>
      </c>
      <c r="D32" s="57" t="s">
        <v>228</v>
      </c>
      <c r="E32" s="56" t="s">
        <v>229</v>
      </c>
      <c r="F32" s="57" t="s">
        <v>230</v>
      </c>
      <c r="G32"/>
      <c r="H32"/>
      <c r="I32"/>
      <c r="J32"/>
      <c r="K32"/>
      <c r="L32"/>
      <c r="M32"/>
      <c r="N32"/>
    </row>
    <row r="33" spans="1:15" ht="12" customHeight="1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</row>
    <row r="34" spans="1:15" ht="12" customHeight="1" x14ac:dyDescent="0.2">
      <c r="A34" t="s">
        <v>268</v>
      </c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5" ht="12" customHeight="1" x14ac:dyDescent="0.2">
      <c r="A35" t="s">
        <v>269</v>
      </c>
      <c r="B35"/>
      <c r="C35"/>
      <c r="D35"/>
      <c r="E35"/>
      <c r="F35"/>
      <c r="G35"/>
      <c r="H35"/>
      <c r="I35"/>
      <c r="J35"/>
      <c r="K35"/>
      <c r="L35"/>
      <c r="M35"/>
      <c r="N35"/>
    </row>
    <row r="36" spans="1:15" ht="12" customHeight="1" x14ac:dyDescent="0.2">
      <c r="A36" t="s">
        <v>270</v>
      </c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5" ht="12" customHeight="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5" ht="12" customHeight="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  <row r="39" spans="1:15" ht="12" customHeight="1" x14ac:dyDescent="0.2">
      <c r="A39" s="21" t="s">
        <v>231</v>
      </c>
      <c r="B39"/>
      <c r="C39"/>
      <c r="D39"/>
      <c r="E39"/>
      <c r="F39"/>
      <c r="G39"/>
      <c r="H39"/>
      <c r="I39"/>
      <c r="J39"/>
      <c r="K39"/>
      <c r="L39"/>
      <c r="M39"/>
      <c r="N39"/>
    </row>
    <row r="40" spans="1:15" ht="12" customHeight="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</row>
    <row r="41" spans="1:15" ht="12" customHeight="1" x14ac:dyDescent="0.2">
      <c r="A41" s="62" t="s">
        <v>232</v>
      </c>
      <c r="B41" t="s">
        <v>275</v>
      </c>
      <c r="C41"/>
      <c r="D41"/>
      <c r="E41"/>
      <c r="F41"/>
      <c r="G41"/>
      <c r="H41"/>
      <c r="I41"/>
      <c r="J41"/>
      <c r="K41"/>
      <c r="L41"/>
      <c r="M41"/>
      <c r="N41"/>
    </row>
    <row r="42" spans="1:15" ht="12" customHeight="1" x14ac:dyDescent="0.2">
      <c r="A42" s="63" t="s">
        <v>233</v>
      </c>
      <c r="B42" t="s">
        <v>9</v>
      </c>
      <c r="C42"/>
      <c r="D42"/>
      <c r="E42"/>
      <c r="F42"/>
      <c r="G42"/>
      <c r="H42"/>
      <c r="I42"/>
      <c r="J42"/>
      <c r="K42"/>
      <c r="L42"/>
      <c r="M42"/>
      <c r="N42"/>
    </row>
    <row r="43" spans="1:15" ht="12" customHeight="1" x14ac:dyDescent="0.2">
      <c r="A43" s="58" t="s">
        <v>234</v>
      </c>
      <c r="B43" t="s">
        <v>235</v>
      </c>
      <c r="C43"/>
      <c r="D43"/>
      <c r="E43"/>
      <c r="F43"/>
      <c r="G43"/>
      <c r="H43"/>
      <c r="I43"/>
      <c r="J43"/>
      <c r="K43"/>
      <c r="L43"/>
      <c r="M43"/>
      <c r="N43"/>
    </row>
    <row r="44" spans="1:15" ht="12" customHeight="1" x14ac:dyDescent="0.2">
      <c r="A44" s="59" t="s">
        <v>236</v>
      </c>
      <c r="B44" t="s">
        <v>276</v>
      </c>
      <c r="C44"/>
      <c r="D44"/>
      <c r="E44"/>
      <c r="F44"/>
      <c r="G44"/>
      <c r="H44"/>
      <c r="I44"/>
      <c r="J44"/>
      <c r="K44"/>
      <c r="L44"/>
      <c r="M44"/>
      <c r="N44"/>
      <c r="O44" s="8"/>
    </row>
    <row r="45" spans="1:15" ht="12" customHeight="1" x14ac:dyDescent="0.2">
      <c r="A45" s="59" t="s">
        <v>237</v>
      </c>
      <c r="B45" t="s">
        <v>277</v>
      </c>
      <c r="C45"/>
      <c r="D45"/>
      <c r="E45"/>
      <c r="F45"/>
      <c r="G45"/>
      <c r="H45"/>
      <c r="I45"/>
      <c r="J45"/>
      <c r="K45"/>
      <c r="L45"/>
      <c r="M45"/>
      <c r="N45"/>
    </row>
    <row r="46" spans="1:15" ht="12" customHeight="1" x14ac:dyDescent="0.2">
      <c r="A46" s="58"/>
      <c r="B46"/>
      <c r="C46"/>
      <c r="D46"/>
      <c r="E46"/>
      <c r="F46"/>
      <c r="G46"/>
      <c r="H46"/>
      <c r="I46"/>
      <c r="J46"/>
      <c r="K46"/>
      <c r="L46"/>
      <c r="M46"/>
      <c r="N46"/>
    </row>
    <row r="47" spans="1:15" ht="12" customHeight="1" x14ac:dyDescent="0.2">
      <c r="A47" s="60" t="s">
        <v>238</v>
      </c>
      <c r="B47" s="61" t="s">
        <v>278</v>
      </c>
      <c r="C47"/>
      <c r="D47"/>
      <c r="E47"/>
      <c r="F47"/>
      <c r="G47"/>
      <c r="H47"/>
      <c r="I47"/>
      <c r="J47"/>
      <c r="K47"/>
      <c r="L47"/>
      <c r="M47"/>
      <c r="N47"/>
    </row>
    <row r="48" spans="1:15" ht="12" customHeight="1" x14ac:dyDescent="0.2">
      <c r="A48" s="60"/>
      <c r="B48" s="61" t="s">
        <v>8</v>
      </c>
      <c r="C48"/>
      <c r="D48"/>
      <c r="E48"/>
      <c r="F48"/>
      <c r="G48"/>
      <c r="H48"/>
      <c r="I48"/>
      <c r="J48"/>
      <c r="K48"/>
      <c r="L48"/>
      <c r="M48"/>
      <c r="N48"/>
    </row>
    <row r="49" spans="1:14" ht="12" customHeight="1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 ht="12" customHeight="1" x14ac:dyDescent="0.2">
      <c r="A50" t="s">
        <v>239</v>
      </c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 ht="12" customHeight="1" x14ac:dyDescent="0.2">
      <c r="A51" t="s">
        <v>240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 ht="12" customHeight="1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1:14" ht="12" customHeight="1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 ht="12" customHeight="1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 ht="12" customHeight="1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1:14" ht="12" customHeight="1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1:14" ht="12" customHeight="1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1:14" ht="12" customHeight="1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1:14" ht="12" customHeight="1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 ht="12" customHeight="1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1:14" ht="12" customHeight="1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 ht="12" customHeight="1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1:14" ht="12" customHeight="1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</row>
    <row r="64" spans="1:14" ht="12" customHeight="1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</row>
    <row r="65" spans="1:15" ht="12" customHeight="1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</row>
    <row r="66" spans="1:15" ht="12" customHeight="1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</row>
    <row r="67" spans="1:15" ht="12" customHeight="1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</row>
    <row r="68" spans="1:15" ht="12" customHeight="1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</row>
    <row r="69" spans="1:15" ht="12" customHeight="1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</row>
    <row r="70" spans="1:15" ht="12" customHeight="1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</row>
    <row r="71" spans="1:15" ht="12" customHeight="1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</row>
    <row r="72" spans="1:15" ht="12" customHeight="1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</row>
    <row r="73" spans="1:15" ht="12" customHeight="1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</row>
    <row r="74" spans="1:15" ht="12" customHeight="1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</row>
    <row r="75" spans="1:15" ht="12" customHeight="1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</row>
    <row r="76" spans="1:15" ht="12" customHeight="1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</row>
    <row r="77" spans="1:15" ht="12" customHeight="1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</row>
    <row r="78" spans="1:15" ht="12" customHeight="1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</row>
    <row r="79" spans="1:15" ht="12" customHeight="1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</row>
    <row r="80" spans="1:15" ht="12" customHeight="1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</row>
    <row r="81" spans="1:15" ht="12" customHeight="1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</row>
    <row r="82" spans="1:15" ht="12" customHeight="1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</row>
    <row r="83" spans="1:15" ht="12" customHeight="1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</row>
    <row r="84" spans="1:15" ht="12" customHeight="1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</row>
    <row r="85" spans="1:15" ht="12" customHeight="1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</row>
    <row r="86" spans="1:15" ht="12" customHeigh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</row>
    <row r="87" spans="1:15" ht="12" customHeigh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</row>
    <row r="88" spans="1:15" ht="12" customHeigh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</row>
    <row r="89" spans="1:15" ht="12" customHeigh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</row>
    <row r="90" spans="1:15" ht="12" customHeigh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</row>
    <row r="91" spans="1:15" ht="12" customHeigh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</row>
    <row r="92" spans="1:15" ht="12" customHeigh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</row>
    <row r="93" spans="1:15" ht="12" customHeigh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</row>
    <row r="94" spans="1:15" ht="12" customHeigh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</row>
    <row r="95" spans="1:15" ht="12" customHeigh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</row>
    <row r="96" spans="1:15" ht="12" customHeigh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</row>
    <row r="97" spans="1:15" ht="12" customHeigh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</row>
    <row r="98" spans="1:15" ht="12" customHeigh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</row>
    <row r="99" spans="1:15" ht="12" customHeigh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</row>
    <row r="100" spans="1:15" ht="12" customHeigh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</row>
    <row r="101" spans="1:15" ht="12" customHeigh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</row>
    <row r="102" spans="1:15" ht="12" customHeigh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</row>
    <row r="103" spans="1:15" ht="12" customHeigh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</row>
    <row r="104" spans="1:15" ht="12" customHeigh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</row>
    <row r="105" spans="1:15" ht="12" customHeigh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</row>
    <row r="106" spans="1:15" ht="12" customHeigh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</row>
    <row r="107" spans="1:15" ht="12" customHeigh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</row>
    <row r="108" spans="1:15" ht="12" customHeigh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</row>
    <row r="109" spans="1:15" ht="12" customHeigh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</row>
    <row r="110" spans="1:15" ht="12" customHeigh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</row>
    <row r="111" spans="1:15" ht="12" customHeigh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</row>
    <row r="112" spans="1:15" ht="12" customHeigh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</row>
    <row r="113" spans="1:15" ht="12" customHeigh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</row>
    <row r="114" spans="1:15" ht="12" customHeigh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</row>
    <row r="115" spans="1:15" ht="12" customHeigh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</row>
    <row r="116" spans="1:15" ht="12" customHeigh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</row>
    <row r="117" spans="1:15" ht="12" customHeigh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</row>
    <row r="118" spans="1:15" ht="12" customHeigh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</row>
    <row r="119" spans="1:15" ht="12" customHeigh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</row>
  </sheetData>
  <sheetProtection sheet="1" objects="1" scenarios="1"/>
  <phoneticPr fontId="19" type="noConversion"/>
  <pageMargins left="0.5" right="0.5" top="0.5" bottom="0.5" header="0.5" footer="0.5"/>
  <pageSetup scale="80" orientation="landscape" r:id="rId1"/>
  <headerFooter alignWithMargins="0">
    <oddFooter>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indexed="10"/>
  </sheetPr>
  <dimension ref="A1:FZ147"/>
  <sheetViews>
    <sheetView workbookViewId="0"/>
  </sheetViews>
  <sheetFormatPr defaultRowHeight="12.75" x14ac:dyDescent="0.2"/>
  <cols>
    <col min="1" max="1" width="94.140625" bestFit="1" customWidth="1"/>
    <col min="2" max="5" width="10.140625" hidden="1" customWidth="1"/>
    <col min="6" max="7" width="9.140625" hidden="1" customWidth="1"/>
    <col min="8" max="11" width="10.140625" hidden="1" customWidth="1"/>
    <col min="12" max="13" width="9.140625" hidden="1" customWidth="1"/>
    <col min="14" max="17" width="10.140625" hidden="1" customWidth="1"/>
    <col min="18" max="19" width="9.140625" hidden="1" customWidth="1"/>
    <col min="20" max="23" width="10.140625" hidden="1" customWidth="1"/>
    <col min="24" max="25" width="9.140625" hidden="1" customWidth="1"/>
    <col min="26" max="29" width="10.140625" hidden="1" customWidth="1"/>
    <col min="30" max="31" width="9.140625" hidden="1" customWidth="1"/>
    <col min="32" max="35" width="10.140625" hidden="1" customWidth="1"/>
    <col min="36" max="37" width="9.140625" hidden="1" customWidth="1"/>
    <col min="38" max="41" width="10.140625" hidden="1" customWidth="1"/>
    <col min="42" max="43" width="9.140625" hidden="1" customWidth="1"/>
    <col min="44" max="47" width="10.140625" hidden="1" customWidth="1"/>
    <col min="48" max="49" width="0" hidden="1" customWidth="1"/>
    <col min="50" max="53" width="10.140625" hidden="1" customWidth="1"/>
    <col min="54" max="55" width="0" hidden="1" customWidth="1"/>
    <col min="56" max="59" width="10.140625" hidden="1" customWidth="1"/>
    <col min="60" max="61" width="0" hidden="1" customWidth="1"/>
    <col min="62" max="65" width="10.140625" hidden="1" customWidth="1"/>
    <col min="66" max="67" width="0" hidden="1" customWidth="1"/>
    <col min="68" max="71" width="10.140625" hidden="1" customWidth="1"/>
    <col min="72" max="73" width="0" hidden="1" customWidth="1"/>
    <col min="74" max="77" width="10.140625" hidden="1" customWidth="1"/>
    <col min="78" max="79" width="0" hidden="1" customWidth="1"/>
    <col min="80" max="83" width="10.140625" hidden="1" customWidth="1"/>
    <col min="84" max="85" width="0" hidden="1" customWidth="1"/>
    <col min="86" max="89" width="10.140625" hidden="1" customWidth="1"/>
    <col min="90" max="91" width="0" hidden="1" customWidth="1"/>
    <col min="92" max="95" width="10.140625" bestFit="1" customWidth="1"/>
    <col min="98" max="101" width="10.140625" bestFit="1" customWidth="1"/>
    <col min="104" max="107" width="10.140625" bestFit="1" customWidth="1"/>
    <col min="110" max="113" width="10.140625" bestFit="1" customWidth="1"/>
    <col min="116" max="119" width="10.140625" bestFit="1" customWidth="1"/>
    <col min="122" max="125" width="10.140625" bestFit="1" customWidth="1"/>
    <col min="128" max="131" width="10.140625" bestFit="1" customWidth="1"/>
    <col min="134" max="137" width="10.140625" bestFit="1" customWidth="1"/>
    <col min="140" max="143" width="10.140625" bestFit="1" customWidth="1"/>
    <col min="146" max="149" width="10.140625" bestFit="1" customWidth="1"/>
    <col min="152" max="155" width="10.140625" bestFit="1" customWidth="1"/>
    <col min="158" max="161" width="10.140625" bestFit="1" customWidth="1"/>
    <col min="164" max="167" width="10.140625" bestFit="1" customWidth="1"/>
    <col min="170" max="173" width="10.140625" bestFit="1" customWidth="1"/>
  </cols>
  <sheetData>
    <row r="1" spans="1:175" ht="18" customHeight="1" x14ac:dyDescent="0.25">
      <c r="A1" s="78" t="s">
        <v>282</v>
      </c>
    </row>
    <row r="2" spans="1:175" x14ac:dyDescent="0.2">
      <c r="A2" s="21" t="s">
        <v>416</v>
      </c>
    </row>
    <row r="3" spans="1:175" x14ac:dyDescent="0.2">
      <c r="A3" s="21" t="s">
        <v>417</v>
      </c>
    </row>
    <row r="4" spans="1:175" ht="13.5" thickBot="1" x14ac:dyDescent="0.25">
      <c r="A4" s="21"/>
    </row>
    <row r="5" spans="1:175" s="210" customFormat="1" ht="13.5" thickBot="1" x14ac:dyDescent="0.25">
      <c r="A5" s="211"/>
      <c r="B5" s="212">
        <v>1995</v>
      </c>
      <c r="C5" s="173">
        <v>1995</v>
      </c>
      <c r="D5" s="213" t="s">
        <v>294</v>
      </c>
      <c r="E5" s="173">
        <v>1995</v>
      </c>
      <c r="F5" s="173">
        <v>1995</v>
      </c>
      <c r="G5" s="214">
        <v>1995</v>
      </c>
      <c r="H5" s="212">
        <v>1996</v>
      </c>
      <c r="I5" s="173">
        <v>1996</v>
      </c>
      <c r="J5" s="213" t="s">
        <v>295</v>
      </c>
      <c r="K5" s="173">
        <v>1996</v>
      </c>
      <c r="L5" s="173">
        <v>1996</v>
      </c>
      <c r="M5" s="214">
        <v>1996</v>
      </c>
      <c r="N5" s="212">
        <v>1997</v>
      </c>
      <c r="O5" s="173">
        <v>1997</v>
      </c>
      <c r="P5" s="213" t="s">
        <v>296</v>
      </c>
      <c r="Q5" s="173">
        <v>1997</v>
      </c>
      <c r="R5" s="173">
        <v>1997</v>
      </c>
      <c r="S5" s="214">
        <v>1997</v>
      </c>
      <c r="T5" s="212">
        <v>1998</v>
      </c>
      <c r="U5" s="173">
        <v>1998</v>
      </c>
      <c r="V5" s="213" t="s">
        <v>297</v>
      </c>
      <c r="W5" s="173">
        <v>1998</v>
      </c>
      <c r="X5" s="173">
        <v>1998</v>
      </c>
      <c r="Y5" s="214">
        <v>1998</v>
      </c>
      <c r="Z5" s="212">
        <v>1999</v>
      </c>
      <c r="AA5" s="173">
        <v>1999</v>
      </c>
      <c r="AB5" s="213" t="s">
        <v>292</v>
      </c>
      <c r="AC5" s="173">
        <v>1999</v>
      </c>
      <c r="AD5" s="173">
        <v>1999</v>
      </c>
      <c r="AE5" s="214">
        <v>1999</v>
      </c>
      <c r="AF5" s="215">
        <v>2000</v>
      </c>
      <c r="AG5" s="175">
        <v>2000</v>
      </c>
      <c r="AH5" s="216" t="s">
        <v>293</v>
      </c>
      <c r="AI5" s="175">
        <v>2000</v>
      </c>
      <c r="AJ5" s="175">
        <v>2000</v>
      </c>
      <c r="AK5" s="217">
        <v>2000</v>
      </c>
      <c r="AL5" s="215">
        <v>2001</v>
      </c>
      <c r="AM5" s="175">
        <v>2001</v>
      </c>
      <c r="AN5" s="216" t="s">
        <v>298</v>
      </c>
      <c r="AO5" s="175">
        <v>2001</v>
      </c>
      <c r="AP5" s="175">
        <v>2001</v>
      </c>
      <c r="AQ5" s="217">
        <v>2001</v>
      </c>
      <c r="AR5" s="215">
        <v>2002</v>
      </c>
      <c r="AS5" s="175">
        <v>2002</v>
      </c>
      <c r="AT5" s="216" t="s">
        <v>299</v>
      </c>
      <c r="AU5" s="175">
        <v>2002</v>
      </c>
      <c r="AV5" s="175">
        <v>2002</v>
      </c>
      <c r="AW5" s="217">
        <v>2002</v>
      </c>
      <c r="AX5" s="215">
        <v>2003</v>
      </c>
      <c r="AY5" s="175">
        <v>2003</v>
      </c>
      <c r="AZ5" s="216">
        <v>2003</v>
      </c>
      <c r="BA5" s="175">
        <v>2003</v>
      </c>
      <c r="BB5" s="175">
        <v>2003</v>
      </c>
      <c r="BC5" s="217">
        <v>2003</v>
      </c>
      <c r="BD5" s="215">
        <v>2004</v>
      </c>
      <c r="BE5" s="175">
        <v>2004</v>
      </c>
      <c r="BF5" s="216">
        <v>2004</v>
      </c>
      <c r="BG5" s="175">
        <v>2004</v>
      </c>
      <c r="BH5" s="175">
        <v>2004</v>
      </c>
      <c r="BI5" s="217">
        <v>2004</v>
      </c>
      <c r="BJ5" s="215">
        <v>2005</v>
      </c>
      <c r="BK5" s="175">
        <v>2005</v>
      </c>
      <c r="BL5" s="216" t="s">
        <v>314</v>
      </c>
      <c r="BM5" s="175">
        <v>2005</v>
      </c>
      <c r="BN5" s="175">
        <v>2005</v>
      </c>
      <c r="BO5" s="217">
        <v>2005</v>
      </c>
      <c r="BP5" s="215">
        <v>2006</v>
      </c>
      <c r="BQ5" s="215">
        <v>2006</v>
      </c>
      <c r="BR5" s="215">
        <v>2006</v>
      </c>
      <c r="BS5" s="215">
        <v>2006</v>
      </c>
      <c r="BT5" s="215">
        <v>2006</v>
      </c>
      <c r="BU5" s="215">
        <v>2006</v>
      </c>
      <c r="BV5" s="215">
        <v>2007</v>
      </c>
      <c r="BW5" s="215">
        <v>2007</v>
      </c>
      <c r="BX5" s="215">
        <v>2007</v>
      </c>
      <c r="BY5" s="215">
        <v>2007</v>
      </c>
      <c r="BZ5" s="215">
        <v>2007</v>
      </c>
      <c r="CA5" s="218">
        <v>2007</v>
      </c>
      <c r="CB5" s="215">
        <v>2008</v>
      </c>
      <c r="CC5" s="215">
        <v>2008</v>
      </c>
      <c r="CD5" s="215">
        <v>2008</v>
      </c>
      <c r="CE5" s="215">
        <v>2008</v>
      </c>
      <c r="CF5" s="215">
        <v>2008</v>
      </c>
      <c r="CG5" s="218">
        <v>2008</v>
      </c>
      <c r="CH5" s="215">
        <v>2009</v>
      </c>
      <c r="CI5" s="215">
        <v>2009</v>
      </c>
      <c r="CJ5" s="215">
        <v>2009</v>
      </c>
      <c r="CK5" s="215">
        <v>2009</v>
      </c>
      <c r="CL5" s="215">
        <v>2009</v>
      </c>
      <c r="CM5" s="218">
        <v>2009</v>
      </c>
      <c r="CN5" s="215">
        <v>2010</v>
      </c>
      <c r="CO5" s="215">
        <v>2010</v>
      </c>
      <c r="CP5" s="215">
        <v>2010</v>
      </c>
      <c r="CQ5" s="215">
        <v>2010</v>
      </c>
      <c r="CR5" s="215">
        <v>2010</v>
      </c>
      <c r="CS5" s="218">
        <v>2010</v>
      </c>
      <c r="CT5" s="215">
        <v>2011</v>
      </c>
      <c r="CU5" s="215">
        <v>2011</v>
      </c>
      <c r="CV5" s="215">
        <v>2011</v>
      </c>
      <c r="CW5" s="215">
        <v>2011</v>
      </c>
      <c r="CX5" s="215">
        <v>2011</v>
      </c>
      <c r="CY5" s="218">
        <v>2011</v>
      </c>
      <c r="CZ5" s="215">
        <v>2012</v>
      </c>
      <c r="DA5" s="215">
        <v>2012</v>
      </c>
      <c r="DB5" s="215">
        <v>2012</v>
      </c>
      <c r="DC5" s="215">
        <v>2012</v>
      </c>
      <c r="DD5" s="215">
        <v>2012</v>
      </c>
      <c r="DE5" s="218">
        <v>2012</v>
      </c>
      <c r="DF5" s="215">
        <v>2013</v>
      </c>
      <c r="DG5" s="215">
        <v>2013</v>
      </c>
      <c r="DH5" s="215">
        <v>2013</v>
      </c>
      <c r="DI5" s="215">
        <v>2013</v>
      </c>
      <c r="DJ5" s="215">
        <v>2013</v>
      </c>
      <c r="DK5" s="215">
        <v>2013</v>
      </c>
      <c r="DL5" s="215">
        <v>2014</v>
      </c>
      <c r="DM5" s="215">
        <v>2014</v>
      </c>
      <c r="DN5" s="215">
        <v>2014</v>
      </c>
      <c r="DO5" s="215">
        <v>2014</v>
      </c>
      <c r="DP5" s="215">
        <v>2014</v>
      </c>
      <c r="DQ5" s="215">
        <v>2014</v>
      </c>
      <c r="DR5" s="215">
        <v>2015</v>
      </c>
      <c r="DS5" s="215">
        <v>2015</v>
      </c>
      <c r="DT5" s="215">
        <v>2015</v>
      </c>
      <c r="DU5" s="215">
        <v>2015</v>
      </c>
      <c r="DV5" s="215">
        <v>2015</v>
      </c>
      <c r="DW5" s="215">
        <v>2015</v>
      </c>
      <c r="DX5" s="215">
        <v>2016</v>
      </c>
      <c r="DY5" s="215">
        <v>2016</v>
      </c>
      <c r="DZ5" s="215">
        <v>2016</v>
      </c>
      <c r="EA5" s="215">
        <v>2016</v>
      </c>
      <c r="EB5" s="215">
        <v>2016</v>
      </c>
      <c r="EC5" s="215">
        <v>2016</v>
      </c>
      <c r="ED5" s="215">
        <v>2017</v>
      </c>
      <c r="EE5" s="215">
        <v>2017</v>
      </c>
      <c r="EF5" s="215">
        <v>2017</v>
      </c>
      <c r="EG5" s="215">
        <v>2017</v>
      </c>
      <c r="EH5" s="215">
        <v>2017</v>
      </c>
      <c r="EI5" s="215">
        <v>2017</v>
      </c>
      <c r="EJ5" s="215">
        <v>2018</v>
      </c>
      <c r="EK5" s="215">
        <v>2018</v>
      </c>
      <c r="EL5" s="215">
        <v>2018</v>
      </c>
      <c r="EM5" s="215">
        <v>2018</v>
      </c>
      <c r="EN5" s="215">
        <v>2018</v>
      </c>
      <c r="EO5" s="215">
        <v>2018</v>
      </c>
      <c r="EP5" s="215">
        <v>2019</v>
      </c>
      <c r="EQ5" s="215">
        <v>2019</v>
      </c>
      <c r="ER5" s="215">
        <v>2019</v>
      </c>
      <c r="ES5" s="215">
        <v>2019</v>
      </c>
      <c r="ET5" s="215">
        <v>2019</v>
      </c>
      <c r="EU5" s="215">
        <v>2019</v>
      </c>
      <c r="EV5" s="215">
        <v>2020</v>
      </c>
      <c r="EW5" s="215">
        <v>2020</v>
      </c>
      <c r="EX5" s="215">
        <v>2020</v>
      </c>
      <c r="EY5" s="215">
        <v>2020</v>
      </c>
      <c r="EZ5" s="215">
        <v>2020</v>
      </c>
      <c r="FA5" s="215">
        <v>2020</v>
      </c>
      <c r="FB5" s="215">
        <v>2021</v>
      </c>
      <c r="FC5" s="215">
        <v>2021</v>
      </c>
      <c r="FD5" s="215">
        <v>2021</v>
      </c>
      <c r="FE5" s="215">
        <v>2021</v>
      </c>
      <c r="FF5" s="215">
        <v>2021</v>
      </c>
      <c r="FG5" s="215">
        <v>2021</v>
      </c>
      <c r="FH5" s="215">
        <v>2022</v>
      </c>
      <c r="FI5" s="215">
        <v>2022</v>
      </c>
      <c r="FJ5" s="215">
        <v>2022</v>
      </c>
      <c r="FK5" s="215">
        <v>2022</v>
      </c>
      <c r="FL5" s="215">
        <v>2022</v>
      </c>
      <c r="FM5" s="215">
        <v>2022</v>
      </c>
      <c r="FN5" s="215">
        <v>2023</v>
      </c>
      <c r="FO5" s="215">
        <v>2023</v>
      </c>
      <c r="FP5" s="215">
        <v>2023</v>
      </c>
      <c r="FQ5" s="215">
        <v>2023</v>
      </c>
      <c r="FR5" s="215">
        <v>2023</v>
      </c>
      <c r="FS5" s="215">
        <v>2023</v>
      </c>
    </row>
    <row r="6" spans="1:175" s="210" customFormat="1" x14ac:dyDescent="0.2">
      <c r="A6" s="209"/>
      <c r="B6" s="174" t="s">
        <v>291</v>
      </c>
      <c r="C6" s="167" t="s">
        <v>291</v>
      </c>
      <c r="D6" s="168" t="s">
        <v>251</v>
      </c>
      <c r="E6" s="167" t="s">
        <v>251</v>
      </c>
      <c r="F6" s="169" t="s">
        <v>252</v>
      </c>
      <c r="G6" s="170" t="s">
        <v>252</v>
      </c>
      <c r="H6" s="174" t="s">
        <v>291</v>
      </c>
      <c r="I6" s="169" t="s">
        <v>291</v>
      </c>
      <c r="J6" s="168" t="s">
        <v>251</v>
      </c>
      <c r="K6" s="167" t="s">
        <v>251</v>
      </c>
      <c r="L6" s="169" t="s">
        <v>252</v>
      </c>
      <c r="M6" s="170" t="s">
        <v>252</v>
      </c>
      <c r="N6" s="174" t="s">
        <v>291</v>
      </c>
      <c r="O6" s="169" t="s">
        <v>291</v>
      </c>
      <c r="P6" s="168" t="s">
        <v>251</v>
      </c>
      <c r="Q6" s="167" t="s">
        <v>251</v>
      </c>
      <c r="R6" s="169" t="s">
        <v>252</v>
      </c>
      <c r="S6" s="170" t="s">
        <v>252</v>
      </c>
      <c r="T6" s="174" t="s">
        <v>291</v>
      </c>
      <c r="U6" s="169" t="s">
        <v>291</v>
      </c>
      <c r="V6" s="168" t="s">
        <v>251</v>
      </c>
      <c r="W6" s="167" t="s">
        <v>251</v>
      </c>
      <c r="X6" s="169" t="s">
        <v>252</v>
      </c>
      <c r="Y6" s="170" t="s">
        <v>252</v>
      </c>
      <c r="Z6" s="174" t="s">
        <v>291</v>
      </c>
      <c r="AA6" s="169" t="s">
        <v>291</v>
      </c>
      <c r="AB6" s="168" t="s">
        <v>251</v>
      </c>
      <c r="AC6" s="167" t="s">
        <v>251</v>
      </c>
      <c r="AD6" s="169" t="s">
        <v>252</v>
      </c>
      <c r="AE6" s="170" t="s">
        <v>252</v>
      </c>
      <c r="AF6" s="174" t="s">
        <v>291</v>
      </c>
      <c r="AG6" s="169" t="s">
        <v>291</v>
      </c>
      <c r="AH6" s="168" t="s">
        <v>251</v>
      </c>
      <c r="AI6" s="167" t="s">
        <v>251</v>
      </c>
      <c r="AJ6" s="169" t="s">
        <v>252</v>
      </c>
      <c r="AK6" s="170" t="s">
        <v>252</v>
      </c>
      <c r="AL6" s="174" t="s">
        <v>291</v>
      </c>
      <c r="AM6" s="169" t="s">
        <v>291</v>
      </c>
      <c r="AN6" s="168" t="s">
        <v>251</v>
      </c>
      <c r="AO6" s="167" t="s">
        <v>251</v>
      </c>
      <c r="AP6" s="169" t="s">
        <v>252</v>
      </c>
      <c r="AQ6" s="170" t="s">
        <v>252</v>
      </c>
      <c r="AR6" s="174" t="s">
        <v>291</v>
      </c>
      <c r="AS6" s="169" t="s">
        <v>291</v>
      </c>
      <c r="AT6" s="168" t="s">
        <v>251</v>
      </c>
      <c r="AU6" s="167" t="s">
        <v>251</v>
      </c>
      <c r="AV6" s="169" t="s">
        <v>252</v>
      </c>
      <c r="AW6" s="170" t="s">
        <v>252</v>
      </c>
      <c r="AX6" s="174" t="s">
        <v>291</v>
      </c>
      <c r="AY6" s="169" t="s">
        <v>291</v>
      </c>
      <c r="AZ6" s="168" t="s">
        <v>251</v>
      </c>
      <c r="BA6" s="167" t="s">
        <v>251</v>
      </c>
      <c r="BB6" s="169" t="s">
        <v>252</v>
      </c>
      <c r="BC6" s="170" t="s">
        <v>252</v>
      </c>
      <c r="BD6" s="174" t="s">
        <v>291</v>
      </c>
      <c r="BE6" s="169" t="s">
        <v>291</v>
      </c>
      <c r="BF6" s="168" t="s">
        <v>251</v>
      </c>
      <c r="BG6" s="167" t="s">
        <v>251</v>
      </c>
      <c r="BH6" s="169" t="s">
        <v>252</v>
      </c>
      <c r="BI6" s="170" t="s">
        <v>252</v>
      </c>
      <c r="BJ6" s="174" t="s">
        <v>291</v>
      </c>
      <c r="BK6" s="169" t="s">
        <v>291</v>
      </c>
      <c r="BL6" s="168" t="s">
        <v>251</v>
      </c>
      <c r="BM6" s="167" t="s">
        <v>251</v>
      </c>
      <c r="BN6" s="169" t="s">
        <v>252</v>
      </c>
      <c r="BO6" s="170" t="s">
        <v>252</v>
      </c>
      <c r="BP6" s="174" t="s">
        <v>291</v>
      </c>
      <c r="BQ6" s="169" t="s">
        <v>291</v>
      </c>
      <c r="BR6" s="168" t="s">
        <v>251</v>
      </c>
      <c r="BS6" s="167" t="s">
        <v>251</v>
      </c>
      <c r="BT6" s="169" t="s">
        <v>252</v>
      </c>
      <c r="BU6" s="170" t="s">
        <v>252</v>
      </c>
      <c r="BV6" s="174" t="s">
        <v>291</v>
      </c>
      <c r="BW6" s="169" t="s">
        <v>291</v>
      </c>
      <c r="BX6" s="168" t="s">
        <v>251</v>
      </c>
      <c r="BY6" s="167" t="s">
        <v>251</v>
      </c>
      <c r="BZ6" s="169" t="s">
        <v>252</v>
      </c>
      <c r="CA6" s="170" t="s">
        <v>252</v>
      </c>
      <c r="CB6" s="174" t="s">
        <v>291</v>
      </c>
      <c r="CC6" s="169" t="s">
        <v>291</v>
      </c>
      <c r="CD6" s="168" t="s">
        <v>251</v>
      </c>
      <c r="CE6" s="167" t="s">
        <v>251</v>
      </c>
      <c r="CF6" s="169" t="s">
        <v>252</v>
      </c>
      <c r="CG6" s="170" t="s">
        <v>252</v>
      </c>
      <c r="CH6" s="174" t="s">
        <v>291</v>
      </c>
      <c r="CI6" s="169" t="s">
        <v>291</v>
      </c>
      <c r="CJ6" s="168" t="s">
        <v>251</v>
      </c>
      <c r="CK6" s="167" t="s">
        <v>251</v>
      </c>
      <c r="CL6" s="169" t="s">
        <v>252</v>
      </c>
      <c r="CM6" s="170" t="s">
        <v>252</v>
      </c>
      <c r="CN6" s="174" t="s">
        <v>291</v>
      </c>
      <c r="CO6" s="169" t="s">
        <v>291</v>
      </c>
      <c r="CP6" s="168" t="s">
        <v>251</v>
      </c>
      <c r="CQ6" s="167" t="s">
        <v>251</v>
      </c>
      <c r="CR6" s="169" t="s">
        <v>252</v>
      </c>
      <c r="CS6" s="170" t="s">
        <v>252</v>
      </c>
      <c r="CT6" s="174" t="s">
        <v>291</v>
      </c>
      <c r="CU6" s="169" t="s">
        <v>291</v>
      </c>
      <c r="CV6" s="168" t="s">
        <v>251</v>
      </c>
      <c r="CW6" s="167" t="s">
        <v>251</v>
      </c>
      <c r="CX6" s="169" t="s">
        <v>252</v>
      </c>
      <c r="CY6" s="170" t="s">
        <v>252</v>
      </c>
      <c r="CZ6" s="174" t="s">
        <v>291</v>
      </c>
      <c r="DA6" s="169" t="s">
        <v>291</v>
      </c>
      <c r="DB6" s="168" t="s">
        <v>251</v>
      </c>
      <c r="DC6" s="167" t="s">
        <v>251</v>
      </c>
      <c r="DD6" s="169" t="s">
        <v>252</v>
      </c>
      <c r="DE6" s="170" t="s">
        <v>252</v>
      </c>
      <c r="DF6" s="174" t="s">
        <v>291</v>
      </c>
      <c r="DG6" s="169" t="s">
        <v>291</v>
      </c>
      <c r="DH6" s="168" t="s">
        <v>251</v>
      </c>
      <c r="DI6" s="167" t="s">
        <v>251</v>
      </c>
      <c r="DJ6" s="169" t="s">
        <v>252</v>
      </c>
      <c r="DK6" s="170" t="s">
        <v>252</v>
      </c>
      <c r="DL6" s="174" t="s">
        <v>291</v>
      </c>
      <c r="DM6" s="169" t="s">
        <v>291</v>
      </c>
      <c r="DN6" s="168" t="s">
        <v>251</v>
      </c>
      <c r="DO6" s="167" t="s">
        <v>251</v>
      </c>
      <c r="DP6" s="169" t="s">
        <v>252</v>
      </c>
      <c r="DQ6" s="170" t="s">
        <v>252</v>
      </c>
      <c r="DR6" s="174" t="s">
        <v>291</v>
      </c>
      <c r="DS6" s="169" t="s">
        <v>291</v>
      </c>
      <c r="DT6" s="168" t="s">
        <v>251</v>
      </c>
      <c r="DU6" s="167" t="s">
        <v>251</v>
      </c>
      <c r="DV6" s="169" t="s">
        <v>252</v>
      </c>
      <c r="DW6" s="170" t="s">
        <v>252</v>
      </c>
      <c r="DX6" s="174" t="s">
        <v>291</v>
      </c>
      <c r="DY6" s="169" t="s">
        <v>291</v>
      </c>
      <c r="DZ6" s="168" t="s">
        <v>251</v>
      </c>
      <c r="EA6" s="167" t="s">
        <v>251</v>
      </c>
      <c r="EB6" s="169" t="s">
        <v>252</v>
      </c>
      <c r="EC6" s="170" t="s">
        <v>252</v>
      </c>
      <c r="ED6" s="174" t="s">
        <v>291</v>
      </c>
      <c r="EE6" s="169" t="s">
        <v>291</v>
      </c>
      <c r="EF6" s="168" t="s">
        <v>251</v>
      </c>
      <c r="EG6" s="167" t="s">
        <v>251</v>
      </c>
      <c r="EH6" s="169" t="s">
        <v>252</v>
      </c>
      <c r="EI6" s="170" t="s">
        <v>252</v>
      </c>
      <c r="EJ6" s="174" t="s">
        <v>291</v>
      </c>
      <c r="EK6" s="169" t="s">
        <v>291</v>
      </c>
      <c r="EL6" s="168" t="s">
        <v>251</v>
      </c>
      <c r="EM6" s="167" t="s">
        <v>251</v>
      </c>
      <c r="EN6" s="169" t="s">
        <v>252</v>
      </c>
      <c r="EO6" s="170" t="s">
        <v>252</v>
      </c>
      <c r="EP6" s="174" t="s">
        <v>291</v>
      </c>
      <c r="EQ6" s="169" t="s">
        <v>291</v>
      </c>
      <c r="ER6" s="168" t="s">
        <v>251</v>
      </c>
      <c r="ES6" s="167" t="s">
        <v>251</v>
      </c>
      <c r="ET6" s="169" t="s">
        <v>252</v>
      </c>
      <c r="EU6" s="170" t="s">
        <v>252</v>
      </c>
      <c r="EV6" s="174" t="s">
        <v>291</v>
      </c>
      <c r="EW6" s="169" t="s">
        <v>291</v>
      </c>
      <c r="EX6" s="168" t="s">
        <v>251</v>
      </c>
      <c r="EY6" s="167" t="s">
        <v>251</v>
      </c>
      <c r="EZ6" s="169" t="s">
        <v>252</v>
      </c>
      <c r="FA6" s="170" t="s">
        <v>252</v>
      </c>
      <c r="FB6" s="174" t="s">
        <v>291</v>
      </c>
      <c r="FC6" s="169" t="s">
        <v>291</v>
      </c>
      <c r="FD6" s="168" t="s">
        <v>251</v>
      </c>
      <c r="FE6" s="167" t="s">
        <v>251</v>
      </c>
      <c r="FF6" s="169" t="s">
        <v>252</v>
      </c>
      <c r="FG6" s="170" t="s">
        <v>252</v>
      </c>
      <c r="FH6" s="174" t="s">
        <v>291</v>
      </c>
      <c r="FI6" s="169" t="s">
        <v>291</v>
      </c>
      <c r="FJ6" s="168" t="s">
        <v>251</v>
      </c>
      <c r="FK6" s="167" t="s">
        <v>251</v>
      </c>
      <c r="FL6" s="169" t="s">
        <v>252</v>
      </c>
      <c r="FM6" s="170" t="s">
        <v>252</v>
      </c>
      <c r="FN6" s="174" t="s">
        <v>291</v>
      </c>
      <c r="FO6" s="169" t="s">
        <v>291</v>
      </c>
      <c r="FP6" s="168" t="s">
        <v>251</v>
      </c>
      <c r="FQ6" s="167" t="s">
        <v>251</v>
      </c>
      <c r="FR6" s="169" t="s">
        <v>252</v>
      </c>
      <c r="FS6" s="170" t="s">
        <v>252</v>
      </c>
    </row>
    <row r="7" spans="1:175" ht="13.5" thickBot="1" x14ac:dyDescent="0.25">
      <c r="A7" s="18"/>
      <c r="B7" s="174" t="s">
        <v>253</v>
      </c>
      <c r="C7" s="167" t="s">
        <v>254</v>
      </c>
      <c r="D7" s="168" t="s">
        <v>253</v>
      </c>
      <c r="E7" s="167" t="s">
        <v>254</v>
      </c>
      <c r="F7" s="169" t="s">
        <v>253</v>
      </c>
      <c r="G7" s="170" t="s">
        <v>254</v>
      </c>
      <c r="H7" s="174" t="s">
        <v>253</v>
      </c>
      <c r="I7" s="169" t="s">
        <v>254</v>
      </c>
      <c r="J7" s="168" t="s">
        <v>253</v>
      </c>
      <c r="K7" s="167" t="s">
        <v>254</v>
      </c>
      <c r="L7" s="169" t="s">
        <v>253</v>
      </c>
      <c r="M7" s="170" t="s">
        <v>254</v>
      </c>
      <c r="N7" s="174" t="s">
        <v>253</v>
      </c>
      <c r="O7" s="169" t="s">
        <v>254</v>
      </c>
      <c r="P7" s="168" t="s">
        <v>253</v>
      </c>
      <c r="Q7" s="167" t="s">
        <v>254</v>
      </c>
      <c r="R7" s="169" t="s">
        <v>253</v>
      </c>
      <c r="S7" s="170" t="s">
        <v>254</v>
      </c>
      <c r="T7" s="174" t="s">
        <v>253</v>
      </c>
      <c r="U7" s="169" t="s">
        <v>254</v>
      </c>
      <c r="V7" s="168" t="s">
        <v>253</v>
      </c>
      <c r="W7" s="167" t="s">
        <v>254</v>
      </c>
      <c r="X7" s="169" t="s">
        <v>253</v>
      </c>
      <c r="Y7" s="170" t="s">
        <v>254</v>
      </c>
      <c r="Z7" s="174" t="s">
        <v>253</v>
      </c>
      <c r="AA7" s="169" t="s">
        <v>254</v>
      </c>
      <c r="AB7" s="168" t="s">
        <v>253</v>
      </c>
      <c r="AC7" s="167" t="s">
        <v>254</v>
      </c>
      <c r="AD7" s="169" t="s">
        <v>253</v>
      </c>
      <c r="AE7" s="170" t="s">
        <v>254</v>
      </c>
      <c r="AF7" s="174" t="s">
        <v>253</v>
      </c>
      <c r="AG7" s="169" t="s">
        <v>254</v>
      </c>
      <c r="AH7" s="168" t="s">
        <v>253</v>
      </c>
      <c r="AI7" s="167" t="s">
        <v>254</v>
      </c>
      <c r="AJ7" s="169" t="s">
        <v>253</v>
      </c>
      <c r="AK7" s="170" t="s">
        <v>254</v>
      </c>
      <c r="AL7" s="174" t="s">
        <v>253</v>
      </c>
      <c r="AM7" s="169" t="s">
        <v>254</v>
      </c>
      <c r="AN7" s="168" t="s">
        <v>253</v>
      </c>
      <c r="AO7" s="167" t="s">
        <v>254</v>
      </c>
      <c r="AP7" s="168" t="s">
        <v>253</v>
      </c>
      <c r="AQ7" s="170" t="s">
        <v>254</v>
      </c>
      <c r="AR7" s="174" t="s">
        <v>253</v>
      </c>
      <c r="AS7" s="169" t="s">
        <v>254</v>
      </c>
      <c r="AT7" s="168" t="s">
        <v>253</v>
      </c>
      <c r="AU7" s="167" t="s">
        <v>254</v>
      </c>
      <c r="AV7" s="169" t="s">
        <v>253</v>
      </c>
      <c r="AW7" s="170" t="s">
        <v>254</v>
      </c>
      <c r="AX7" s="174" t="s">
        <v>253</v>
      </c>
      <c r="AY7" s="169" t="s">
        <v>254</v>
      </c>
      <c r="AZ7" s="168" t="s">
        <v>253</v>
      </c>
      <c r="BA7" s="167" t="s">
        <v>254</v>
      </c>
      <c r="BB7" s="169" t="s">
        <v>253</v>
      </c>
      <c r="BC7" s="170" t="s">
        <v>254</v>
      </c>
      <c r="BD7" s="174" t="s">
        <v>253</v>
      </c>
      <c r="BE7" s="169" t="s">
        <v>254</v>
      </c>
      <c r="BF7" s="168" t="s">
        <v>253</v>
      </c>
      <c r="BG7" s="167" t="s">
        <v>254</v>
      </c>
      <c r="BH7" s="169" t="s">
        <v>253</v>
      </c>
      <c r="BI7" s="170" t="s">
        <v>254</v>
      </c>
      <c r="BJ7" s="174" t="s">
        <v>253</v>
      </c>
      <c r="BK7" s="169" t="s">
        <v>254</v>
      </c>
      <c r="BL7" s="168" t="s">
        <v>253</v>
      </c>
      <c r="BM7" s="167" t="s">
        <v>254</v>
      </c>
      <c r="BN7" s="169" t="s">
        <v>253</v>
      </c>
      <c r="BO7" s="170" t="s">
        <v>254</v>
      </c>
      <c r="BP7" s="174" t="s">
        <v>253</v>
      </c>
      <c r="BQ7" s="169" t="s">
        <v>254</v>
      </c>
      <c r="BR7" s="168" t="s">
        <v>253</v>
      </c>
      <c r="BS7" s="167" t="s">
        <v>254</v>
      </c>
      <c r="BT7" s="169" t="s">
        <v>253</v>
      </c>
      <c r="BU7" s="170" t="s">
        <v>254</v>
      </c>
      <c r="BV7" s="174" t="s">
        <v>253</v>
      </c>
      <c r="BW7" s="169" t="s">
        <v>254</v>
      </c>
      <c r="BX7" s="168" t="s">
        <v>253</v>
      </c>
      <c r="BY7" s="167" t="s">
        <v>254</v>
      </c>
      <c r="BZ7" s="169" t="s">
        <v>253</v>
      </c>
      <c r="CA7" s="170" t="s">
        <v>254</v>
      </c>
      <c r="CB7" s="174" t="s">
        <v>253</v>
      </c>
      <c r="CC7" s="169" t="s">
        <v>254</v>
      </c>
      <c r="CD7" s="168" t="s">
        <v>253</v>
      </c>
      <c r="CE7" s="167" t="s">
        <v>254</v>
      </c>
      <c r="CF7" s="169" t="s">
        <v>253</v>
      </c>
      <c r="CG7" s="170" t="s">
        <v>254</v>
      </c>
      <c r="CH7" s="174" t="s">
        <v>253</v>
      </c>
      <c r="CI7" s="169" t="s">
        <v>254</v>
      </c>
      <c r="CJ7" s="168" t="s">
        <v>253</v>
      </c>
      <c r="CK7" s="167" t="s">
        <v>254</v>
      </c>
      <c r="CL7" s="169" t="s">
        <v>253</v>
      </c>
      <c r="CM7" s="170" t="s">
        <v>254</v>
      </c>
      <c r="CN7" s="174" t="s">
        <v>253</v>
      </c>
      <c r="CO7" s="169" t="s">
        <v>254</v>
      </c>
      <c r="CP7" s="168" t="s">
        <v>253</v>
      </c>
      <c r="CQ7" s="167" t="s">
        <v>254</v>
      </c>
      <c r="CR7" s="169" t="s">
        <v>253</v>
      </c>
      <c r="CS7" s="170" t="s">
        <v>254</v>
      </c>
      <c r="CT7" s="174" t="s">
        <v>253</v>
      </c>
      <c r="CU7" s="169" t="s">
        <v>254</v>
      </c>
      <c r="CV7" s="168" t="s">
        <v>253</v>
      </c>
      <c r="CW7" s="167" t="s">
        <v>254</v>
      </c>
      <c r="CX7" s="169" t="s">
        <v>253</v>
      </c>
      <c r="CY7" s="170" t="s">
        <v>254</v>
      </c>
      <c r="CZ7" s="174" t="s">
        <v>253</v>
      </c>
      <c r="DA7" s="169" t="s">
        <v>254</v>
      </c>
      <c r="DB7" s="168" t="s">
        <v>253</v>
      </c>
      <c r="DC7" s="167" t="s">
        <v>254</v>
      </c>
      <c r="DD7" s="169" t="s">
        <v>253</v>
      </c>
      <c r="DE7" s="170" t="s">
        <v>254</v>
      </c>
      <c r="DF7" s="174" t="s">
        <v>253</v>
      </c>
      <c r="DG7" s="169" t="s">
        <v>254</v>
      </c>
      <c r="DH7" s="168" t="s">
        <v>253</v>
      </c>
      <c r="DI7" s="167" t="s">
        <v>254</v>
      </c>
      <c r="DJ7" s="169" t="s">
        <v>253</v>
      </c>
      <c r="DK7" s="170" t="s">
        <v>254</v>
      </c>
      <c r="DL7" s="174" t="s">
        <v>253</v>
      </c>
      <c r="DM7" s="169" t="s">
        <v>254</v>
      </c>
      <c r="DN7" s="168" t="s">
        <v>253</v>
      </c>
      <c r="DO7" s="167" t="s">
        <v>254</v>
      </c>
      <c r="DP7" s="169" t="s">
        <v>253</v>
      </c>
      <c r="DQ7" s="170" t="s">
        <v>254</v>
      </c>
      <c r="DR7" s="174" t="s">
        <v>253</v>
      </c>
      <c r="DS7" s="169" t="s">
        <v>254</v>
      </c>
      <c r="DT7" s="168" t="s">
        <v>253</v>
      </c>
      <c r="DU7" s="167" t="s">
        <v>254</v>
      </c>
      <c r="DV7" s="169" t="s">
        <v>253</v>
      </c>
      <c r="DW7" s="170" t="s">
        <v>254</v>
      </c>
      <c r="DX7" s="174" t="s">
        <v>253</v>
      </c>
      <c r="DY7" s="169" t="s">
        <v>254</v>
      </c>
      <c r="DZ7" s="168" t="s">
        <v>253</v>
      </c>
      <c r="EA7" s="167" t="s">
        <v>254</v>
      </c>
      <c r="EB7" s="169" t="s">
        <v>253</v>
      </c>
      <c r="EC7" s="170" t="s">
        <v>254</v>
      </c>
      <c r="ED7" s="174" t="s">
        <v>253</v>
      </c>
      <c r="EE7" s="169" t="s">
        <v>254</v>
      </c>
      <c r="EF7" s="168" t="s">
        <v>253</v>
      </c>
      <c r="EG7" s="167" t="s">
        <v>254</v>
      </c>
      <c r="EH7" s="169" t="s">
        <v>253</v>
      </c>
      <c r="EI7" s="170" t="s">
        <v>254</v>
      </c>
      <c r="EJ7" s="174" t="s">
        <v>253</v>
      </c>
      <c r="EK7" s="169" t="s">
        <v>254</v>
      </c>
      <c r="EL7" s="168" t="s">
        <v>253</v>
      </c>
      <c r="EM7" s="167" t="s">
        <v>254</v>
      </c>
      <c r="EN7" s="169" t="s">
        <v>253</v>
      </c>
      <c r="EO7" s="170" t="s">
        <v>254</v>
      </c>
      <c r="EP7" s="174" t="s">
        <v>253</v>
      </c>
      <c r="EQ7" s="169" t="s">
        <v>254</v>
      </c>
      <c r="ER7" s="168" t="s">
        <v>253</v>
      </c>
      <c r="ES7" s="167" t="s">
        <v>254</v>
      </c>
      <c r="ET7" s="169" t="s">
        <v>253</v>
      </c>
      <c r="EU7" s="170" t="s">
        <v>254</v>
      </c>
      <c r="EV7" s="174" t="s">
        <v>253</v>
      </c>
      <c r="EW7" s="169" t="s">
        <v>254</v>
      </c>
      <c r="EX7" s="168" t="s">
        <v>253</v>
      </c>
      <c r="EY7" s="167" t="s">
        <v>254</v>
      </c>
      <c r="EZ7" s="169" t="s">
        <v>253</v>
      </c>
      <c r="FA7" s="170" t="s">
        <v>254</v>
      </c>
      <c r="FB7" s="174" t="s">
        <v>253</v>
      </c>
      <c r="FC7" s="169" t="s">
        <v>254</v>
      </c>
      <c r="FD7" s="168" t="s">
        <v>253</v>
      </c>
      <c r="FE7" s="167" t="s">
        <v>254</v>
      </c>
      <c r="FF7" s="169" t="s">
        <v>253</v>
      </c>
      <c r="FG7" s="170" t="s">
        <v>254</v>
      </c>
      <c r="FH7" s="174" t="s">
        <v>253</v>
      </c>
      <c r="FI7" s="169" t="s">
        <v>254</v>
      </c>
      <c r="FJ7" s="168" t="s">
        <v>253</v>
      </c>
      <c r="FK7" s="167" t="s">
        <v>254</v>
      </c>
      <c r="FL7" s="169" t="s">
        <v>253</v>
      </c>
      <c r="FM7" s="170" t="s">
        <v>254</v>
      </c>
      <c r="FN7" s="174" t="s">
        <v>253</v>
      </c>
      <c r="FO7" s="169" t="s">
        <v>254</v>
      </c>
      <c r="FP7" s="168" t="s">
        <v>253</v>
      </c>
      <c r="FQ7" s="167" t="s">
        <v>254</v>
      </c>
      <c r="FR7" s="169" t="s">
        <v>253</v>
      </c>
      <c r="FS7" s="170" t="s">
        <v>254</v>
      </c>
    </row>
    <row r="8" spans="1:175" x14ac:dyDescent="0.2">
      <c r="A8" s="176" t="s">
        <v>11</v>
      </c>
      <c r="B8" s="147" t="e">
        <v>#N/A</v>
      </c>
      <c r="C8" s="147" t="e">
        <v>#N/A</v>
      </c>
      <c r="D8" s="147" t="e">
        <v>#N/A</v>
      </c>
      <c r="E8" s="147" t="e">
        <v>#N/A</v>
      </c>
      <c r="F8" s="147" t="e">
        <v>#N/A</v>
      </c>
      <c r="G8" s="147" t="e">
        <v>#N/A</v>
      </c>
      <c r="H8" s="147" t="e">
        <v>#N/A</v>
      </c>
      <c r="I8" s="147" t="e">
        <v>#N/A</v>
      </c>
      <c r="J8" s="147" t="e">
        <v>#N/A</v>
      </c>
      <c r="K8" s="147" t="e">
        <v>#N/A</v>
      </c>
      <c r="L8" s="147" t="e">
        <v>#N/A</v>
      </c>
      <c r="M8" s="147" t="e">
        <v>#N/A</v>
      </c>
      <c r="N8" s="147" t="e">
        <v>#N/A</v>
      </c>
      <c r="O8" s="147" t="e">
        <v>#N/A</v>
      </c>
      <c r="P8" s="147" t="e">
        <v>#N/A</v>
      </c>
      <c r="Q8" s="147" t="e">
        <v>#N/A</v>
      </c>
      <c r="R8" s="147" t="e">
        <v>#N/A</v>
      </c>
      <c r="S8" s="147" t="e">
        <v>#N/A</v>
      </c>
      <c r="T8" s="147" t="e">
        <v>#N/A</v>
      </c>
      <c r="U8" s="147" t="e">
        <v>#N/A</v>
      </c>
      <c r="V8" s="147" t="e">
        <v>#N/A</v>
      </c>
      <c r="W8" s="147" t="e">
        <v>#N/A</v>
      </c>
      <c r="X8" s="147" t="e">
        <v>#N/A</v>
      </c>
      <c r="Y8" s="147" t="e">
        <v>#N/A</v>
      </c>
      <c r="Z8" s="147" t="e">
        <v>#N/A</v>
      </c>
      <c r="AA8" s="147" t="e">
        <v>#N/A</v>
      </c>
      <c r="AB8" s="147" t="e">
        <v>#N/A</v>
      </c>
      <c r="AC8" s="147" t="e">
        <v>#N/A</v>
      </c>
      <c r="AD8" s="147" t="e">
        <v>#N/A</v>
      </c>
      <c r="AE8" s="147" t="e">
        <v>#N/A</v>
      </c>
      <c r="AF8" s="147" t="e">
        <v>#N/A</v>
      </c>
      <c r="AG8" s="147" t="e">
        <v>#N/A</v>
      </c>
      <c r="AH8" s="147" t="e">
        <v>#N/A</v>
      </c>
      <c r="AI8" s="147" t="e">
        <v>#N/A</v>
      </c>
      <c r="AJ8" s="147" t="e">
        <v>#N/A</v>
      </c>
      <c r="AK8" s="147" t="e">
        <v>#N/A</v>
      </c>
      <c r="AL8" s="147" t="e">
        <v>#N/A</v>
      </c>
      <c r="AM8" s="147" t="e">
        <v>#N/A</v>
      </c>
      <c r="AN8" s="147" t="e">
        <v>#N/A</v>
      </c>
      <c r="AO8" s="147" t="e">
        <v>#N/A</v>
      </c>
      <c r="AP8" s="147" t="e">
        <v>#N/A</v>
      </c>
      <c r="AQ8" s="147" t="e">
        <v>#N/A</v>
      </c>
      <c r="AR8" s="147" t="e">
        <v>#N/A</v>
      </c>
      <c r="AS8" s="147" t="e">
        <v>#N/A</v>
      </c>
      <c r="AT8" s="147" t="e">
        <v>#N/A</v>
      </c>
      <c r="AU8" s="147" t="e">
        <v>#N/A</v>
      </c>
      <c r="AV8" s="147" t="e">
        <v>#N/A</v>
      </c>
      <c r="AW8" s="147" t="e">
        <v>#N/A</v>
      </c>
      <c r="AX8" s="147" t="e">
        <v>#N/A</v>
      </c>
      <c r="AY8" s="147" t="e">
        <v>#N/A</v>
      </c>
      <c r="AZ8" s="147" t="e">
        <v>#N/A</v>
      </c>
      <c r="BA8" s="147" t="e">
        <v>#N/A</v>
      </c>
      <c r="BB8" s="147" t="e">
        <v>#N/A</v>
      </c>
      <c r="BC8" s="147" t="e">
        <v>#N/A</v>
      </c>
      <c r="BD8" s="147" t="e">
        <v>#N/A</v>
      </c>
      <c r="BE8" s="147" t="e">
        <v>#N/A</v>
      </c>
      <c r="BF8" s="147" t="e">
        <v>#N/A</v>
      </c>
      <c r="BG8" s="147" t="e">
        <v>#N/A</v>
      </c>
      <c r="BH8" s="147" t="e">
        <v>#N/A</v>
      </c>
      <c r="BI8" s="147" t="e">
        <v>#N/A</v>
      </c>
      <c r="BJ8" s="147" t="e">
        <v>#N/A</v>
      </c>
      <c r="BK8" s="147" t="e">
        <v>#N/A</v>
      </c>
      <c r="BL8" s="147" t="e">
        <v>#N/A</v>
      </c>
      <c r="BM8" s="147" t="e">
        <v>#N/A</v>
      </c>
      <c r="BN8" s="147" t="e">
        <v>#N/A</v>
      </c>
      <c r="BO8" s="147" t="e">
        <v>#N/A</v>
      </c>
      <c r="BP8" s="147" t="e">
        <v>#N/A</v>
      </c>
      <c r="BQ8" s="147" t="e">
        <v>#N/A</v>
      </c>
      <c r="BR8" s="147" t="e">
        <v>#N/A</v>
      </c>
      <c r="BS8" s="147" t="e">
        <v>#N/A</v>
      </c>
      <c r="BT8" s="147" t="e">
        <v>#N/A</v>
      </c>
      <c r="BU8" s="147" t="e">
        <v>#N/A</v>
      </c>
      <c r="BV8" s="147" t="e">
        <v>#N/A</v>
      </c>
      <c r="BW8" s="147" t="e">
        <v>#N/A</v>
      </c>
      <c r="BX8" s="147" t="e">
        <v>#N/A</v>
      </c>
      <c r="BY8" s="147" t="e">
        <v>#N/A</v>
      </c>
      <c r="BZ8" s="147" t="e">
        <v>#N/A</v>
      </c>
      <c r="CA8" s="147" t="e">
        <v>#N/A</v>
      </c>
      <c r="CB8" s="147" t="e">
        <v>#N/A</v>
      </c>
      <c r="CC8" s="147" t="e">
        <v>#N/A</v>
      </c>
      <c r="CD8" s="147" t="e">
        <v>#N/A</v>
      </c>
      <c r="CE8" s="147" t="e">
        <v>#N/A</v>
      </c>
      <c r="CF8" s="147" t="e">
        <v>#N/A</v>
      </c>
      <c r="CG8" s="147" t="e">
        <v>#N/A</v>
      </c>
      <c r="CH8" s="147" t="e">
        <v>#N/A</v>
      </c>
      <c r="CI8" s="147" t="e">
        <v>#N/A</v>
      </c>
      <c r="CJ8" s="147" t="e">
        <v>#N/A</v>
      </c>
      <c r="CK8" s="147" t="e">
        <v>#N/A</v>
      </c>
      <c r="CL8" s="147" t="e">
        <v>#N/A</v>
      </c>
      <c r="CM8" s="147" t="e">
        <v>#N/A</v>
      </c>
      <c r="CN8" s="147">
        <v>2324592</v>
      </c>
      <c r="CO8" s="147">
        <v>2463337</v>
      </c>
      <c r="CP8" s="147">
        <v>1676545</v>
      </c>
      <c r="CQ8" s="147">
        <v>1728059</v>
      </c>
      <c r="CR8" s="147">
        <v>598348</v>
      </c>
      <c r="CS8" s="147">
        <v>683991</v>
      </c>
      <c r="CT8" s="147">
        <v>2336632</v>
      </c>
      <c r="CU8" s="147">
        <v>2475481</v>
      </c>
      <c r="CV8" s="147">
        <v>1683036</v>
      </c>
      <c r="CW8" s="147">
        <v>1733574</v>
      </c>
      <c r="CX8" s="147">
        <v>603109</v>
      </c>
      <c r="CY8" s="147">
        <v>689197</v>
      </c>
      <c r="CZ8" s="147">
        <v>2350853</v>
      </c>
      <c r="DA8" s="147">
        <v>2488340</v>
      </c>
      <c r="DB8" s="147">
        <v>1688550</v>
      </c>
      <c r="DC8" s="147">
        <v>1738211</v>
      </c>
      <c r="DD8" s="147">
        <v>610049</v>
      </c>
      <c r="DE8" s="147">
        <v>695306</v>
      </c>
      <c r="DF8" s="147">
        <v>2364350</v>
      </c>
      <c r="DG8" s="147">
        <v>2499976</v>
      </c>
      <c r="DH8" s="147">
        <v>1693889</v>
      </c>
      <c r="DI8" s="147">
        <v>1742276</v>
      </c>
      <c r="DJ8" s="147">
        <v>617107</v>
      </c>
      <c r="DK8" s="147">
        <v>701139</v>
      </c>
      <c r="DL8" s="147">
        <v>2375825</v>
      </c>
      <c r="DM8" s="147">
        <v>2510894</v>
      </c>
      <c r="DN8" s="147">
        <v>1699085</v>
      </c>
      <c r="DO8" s="147">
        <v>1746483</v>
      </c>
      <c r="DP8" s="147">
        <v>622204</v>
      </c>
      <c r="DQ8" s="147">
        <v>706424</v>
      </c>
      <c r="DR8" s="147">
        <v>2387288</v>
      </c>
      <c r="DS8" s="147">
        <v>2520927</v>
      </c>
      <c r="DT8" s="147">
        <v>1703345</v>
      </c>
      <c r="DU8" s="147">
        <v>1749684</v>
      </c>
      <c r="DV8" s="147">
        <v>627893</v>
      </c>
      <c r="DW8" s="147">
        <v>711634</v>
      </c>
      <c r="DX8" s="147">
        <v>2398424</v>
      </c>
      <c r="DY8" s="147">
        <v>2532331</v>
      </c>
      <c r="DZ8" s="147">
        <v>1708900</v>
      </c>
      <c r="EA8" s="147">
        <v>1754820</v>
      </c>
      <c r="EB8" s="147">
        <v>631872</v>
      </c>
      <c r="EC8" s="147">
        <v>716171</v>
      </c>
      <c r="ED8" s="147">
        <v>2408360</v>
      </c>
      <c r="EE8" s="147">
        <v>2543986</v>
      </c>
      <c r="EF8" s="147">
        <v>1714428</v>
      </c>
      <c r="EG8" s="147">
        <v>1759756</v>
      </c>
      <c r="EH8" s="147">
        <v>634894</v>
      </c>
      <c r="EI8" s="147">
        <v>721451</v>
      </c>
      <c r="EJ8" s="147">
        <v>2420127</v>
      </c>
      <c r="EK8" s="147">
        <v>2556602</v>
      </c>
      <c r="EL8" s="147">
        <v>1721663</v>
      </c>
      <c r="EM8" s="147">
        <v>1766369</v>
      </c>
      <c r="EN8" s="147">
        <v>638197</v>
      </c>
      <c r="EO8" s="147">
        <v>726375</v>
      </c>
      <c r="EP8" s="147">
        <v>2433469</v>
      </c>
      <c r="EQ8" s="147">
        <v>2570575</v>
      </c>
      <c r="ER8" s="147">
        <v>1730244</v>
      </c>
      <c r="ES8" s="147">
        <v>1774953</v>
      </c>
      <c r="ET8" s="147">
        <v>641908</v>
      </c>
      <c r="EU8" s="147">
        <v>730394</v>
      </c>
      <c r="EV8" s="147">
        <v>2446816</v>
      </c>
      <c r="EW8" s="147">
        <v>2586278</v>
      </c>
      <c r="EX8" s="147">
        <v>1739109</v>
      </c>
      <c r="EY8" s="147">
        <v>1784538</v>
      </c>
      <c r="EZ8" s="147">
        <v>645212</v>
      </c>
      <c r="FA8" s="147">
        <v>735089</v>
      </c>
      <c r="FB8" s="147">
        <v>2453002</v>
      </c>
      <c r="FC8" s="147">
        <v>2596194</v>
      </c>
      <c r="FD8" s="147">
        <v>1743122</v>
      </c>
      <c r="FE8" s="147">
        <v>1790880</v>
      </c>
      <c r="FF8" s="147">
        <v>646221</v>
      </c>
      <c r="FG8" s="147">
        <v>737436</v>
      </c>
      <c r="FH8" s="147">
        <v>2465853</v>
      </c>
      <c r="FI8" s="147">
        <v>2610328</v>
      </c>
      <c r="FJ8" s="147">
        <v>1751082</v>
      </c>
      <c r="FK8" s="147">
        <v>1800009</v>
      </c>
      <c r="FL8" s="147">
        <v>648773</v>
      </c>
      <c r="FM8" s="147">
        <v>740544</v>
      </c>
      <c r="FN8" s="147">
        <v>2484555</v>
      </c>
      <c r="FO8" s="147">
        <v>2633118</v>
      </c>
      <c r="FP8" s="147">
        <v>1764183</v>
      </c>
      <c r="FQ8" s="147">
        <v>1815305</v>
      </c>
      <c r="FR8" s="147">
        <v>651220</v>
      </c>
      <c r="FS8" s="147">
        <v>745238</v>
      </c>
    </row>
    <row r="9" spans="1:175" x14ac:dyDescent="0.2">
      <c r="A9" s="107" t="s">
        <v>12</v>
      </c>
      <c r="B9" s="147" t="e">
        <v>#N/A</v>
      </c>
      <c r="C9" s="147" t="e">
        <v>#N/A</v>
      </c>
      <c r="D9" s="147" t="e">
        <v>#N/A</v>
      </c>
      <c r="E9" s="147" t="e">
        <v>#N/A</v>
      </c>
      <c r="F9" s="147" t="e">
        <v>#N/A</v>
      </c>
      <c r="G9" s="147" t="e">
        <v>#N/A</v>
      </c>
      <c r="H9" s="147" t="e">
        <v>#N/A</v>
      </c>
      <c r="I9" s="147" t="e">
        <v>#N/A</v>
      </c>
      <c r="J9" s="147" t="e">
        <v>#N/A</v>
      </c>
      <c r="K9" s="147" t="e">
        <v>#N/A</v>
      </c>
      <c r="L9" s="147" t="e">
        <v>#N/A</v>
      </c>
      <c r="M9" s="147" t="e">
        <v>#N/A</v>
      </c>
      <c r="N9" s="147" t="e">
        <v>#N/A</v>
      </c>
      <c r="O9" s="147" t="e">
        <v>#N/A</v>
      </c>
      <c r="P9" s="147" t="e">
        <v>#N/A</v>
      </c>
      <c r="Q9" s="147" t="e">
        <v>#N/A</v>
      </c>
      <c r="R9" s="147" t="e">
        <v>#N/A</v>
      </c>
      <c r="S9" s="147" t="e">
        <v>#N/A</v>
      </c>
      <c r="T9" s="147" t="e">
        <v>#N/A</v>
      </c>
      <c r="U9" s="147" t="e">
        <v>#N/A</v>
      </c>
      <c r="V9" s="147" t="e">
        <v>#N/A</v>
      </c>
      <c r="W9" s="147" t="e">
        <v>#N/A</v>
      </c>
      <c r="X9" s="147" t="e">
        <v>#N/A</v>
      </c>
      <c r="Y9" s="147" t="e">
        <v>#N/A</v>
      </c>
      <c r="Z9" s="147" t="e">
        <v>#N/A</v>
      </c>
      <c r="AA9" s="147" t="e">
        <v>#N/A</v>
      </c>
      <c r="AB9" s="147" t="e">
        <v>#N/A</v>
      </c>
      <c r="AC9" s="147" t="e">
        <v>#N/A</v>
      </c>
      <c r="AD9" s="147" t="e">
        <v>#N/A</v>
      </c>
      <c r="AE9" s="147" t="e">
        <v>#N/A</v>
      </c>
      <c r="AF9" s="147" t="e">
        <v>#N/A</v>
      </c>
      <c r="AG9" s="147" t="e">
        <v>#N/A</v>
      </c>
      <c r="AH9" s="147" t="e">
        <v>#N/A</v>
      </c>
      <c r="AI9" s="147" t="e">
        <v>#N/A</v>
      </c>
      <c r="AJ9" s="147" t="e">
        <v>#N/A</v>
      </c>
      <c r="AK9" s="147" t="e">
        <v>#N/A</v>
      </c>
      <c r="AL9" s="147" t="e">
        <v>#N/A</v>
      </c>
      <c r="AM9" s="147" t="e">
        <v>#N/A</v>
      </c>
      <c r="AN9" s="147" t="e">
        <v>#N/A</v>
      </c>
      <c r="AO9" s="147" t="e">
        <v>#N/A</v>
      </c>
      <c r="AP9" s="147" t="e">
        <v>#N/A</v>
      </c>
      <c r="AQ9" s="147" t="e">
        <v>#N/A</v>
      </c>
      <c r="AR9" s="147" t="e">
        <v>#N/A</v>
      </c>
      <c r="AS9" s="147" t="e">
        <v>#N/A</v>
      </c>
      <c r="AT9" s="147" t="e">
        <v>#N/A</v>
      </c>
      <c r="AU9" s="147" t="e">
        <v>#N/A</v>
      </c>
      <c r="AV9" s="147" t="e">
        <v>#N/A</v>
      </c>
      <c r="AW9" s="147" t="e">
        <v>#N/A</v>
      </c>
      <c r="AX9" s="147" t="e">
        <v>#N/A</v>
      </c>
      <c r="AY9" s="147" t="e">
        <v>#N/A</v>
      </c>
      <c r="AZ9" s="147" t="e">
        <v>#N/A</v>
      </c>
      <c r="BA9" s="147" t="e">
        <v>#N/A</v>
      </c>
      <c r="BB9" s="147" t="e">
        <v>#N/A</v>
      </c>
      <c r="BC9" s="147" t="e">
        <v>#N/A</v>
      </c>
      <c r="BD9" s="147" t="e">
        <v>#N/A</v>
      </c>
      <c r="BE9" s="147" t="e">
        <v>#N/A</v>
      </c>
      <c r="BF9" s="147" t="e">
        <v>#N/A</v>
      </c>
      <c r="BG9" s="147" t="e">
        <v>#N/A</v>
      </c>
      <c r="BH9" s="147" t="e">
        <v>#N/A</v>
      </c>
      <c r="BI9" s="147" t="e">
        <v>#N/A</v>
      </c>
      <c r="BJ9" s="147" t="e">
        <v>#N/A</v>
      </c>
      <c r="BK9" s="147" t="e">
        <v>#N/A</v>
      </c>
      <c r="BL9" s="147" t="e">
        <v>#N/A</v>
      </c>
      <c r="BM9" s="147" t="e">
        <v>#N/A</v>
      </c>
      <c r="BN9" s="147" t="e">
        <v>#N/A</v>
      </c>
      <c r="BO9" s="147" t="e">
        <v>#N/A</v>
      </c>
      <c r="BP9" s="147" t="e">
        <v>#N/A</v>
      </c>
      <c r="BQ9" s="147" t="e">
        <v>#N/A</v>
      </c>
      <c r="BR9" s="147" t="e">
        <v>#N/A</v>
      </c>
      <c r="BS9" s="147" t="e">
        <v>#N/A</v>
      </c>
      <c r="BT9" s="147" t="e">
        <v>#N/A</v>
      </c>
      <c r="BU9" s="147" t="e">
        <v>#N/A</v>
      </c>
      <c r="BV9" s="147" t="e">
        <v>#N/A</v>
      </c>
      <c r="BW9" s="147" t="e">
        <v>#N/A</v>
      </c>
      <c r="BX9" s="147" t="e">
        <v>#N/A</v>
      </c>
      <c r="BY9" s="147" t="e">
        <v>#N/A</v>
      </c>
      <c r="BZ9" s="147" t="e">
        <v>#N/A</v>
      </c>
      <c r="CA9" s="147" t="e">
        <v>#N/A</v>
      </c>
      <c r="CB9" s="147" t="e">
        <v>#N/A</v>
      </c>
      <c r="CC9" s="147" t="e">
        <v>#N/A</v>
      </c>
      <c r="CD9" s="147" t="e">
        <v>#N/A</v>
      </c>
      <c r="CE9" s="147" t="e">
        <v>#N/A</v>
      </c>
      <c r="CF9" s="147" t="e">
        <v>#N/A</v>
      </c>
      <c r="CG9" s="147" t="e">
        <v>#N/A</v>
      </c>
      <c r="CH9" s="147" t="e">
        <v>#N/A</v>
      </c>
      <c r="CI9" s="147" t="e">
        <v>#N/A</v>
      </c>
      <c r="CJ9" s="147" t="e">
        <v>#N/A</v>
      </c>
      <c r="CK9" s="147" t="e">
        <v>#N/A</v>
      </c>
      <c r="CL9" s="147" t="e">
        <v>#N/A</v>
      </c>
      <c r="CM9" s="147" t="e">
        <v>#N/A</v>
      </c>
      <c r="CN9" s="147">
        <v>371731</v>
      </c>
      <c r="CO9" s="147">
        <v>342318</v>
      </c>
      <c r="CP9" s="147">
        <v>268676</v>
      </c>
      <c r="CQ9" s="147">
        <v>241276</v>
      </c>
      <c r="CR9" s="147">
        <v>17259</v>
      </c>
      <c r="CS9" s="147">
        <v>14487</v>
      </c>
      <c r="CT9" s="147">
        <v>376419</v>
      </c>
      <c r="CU9" s="147">
        <v>346200</v>
      </c>
      <c r="CV9" s="147">
        <v>270748</v>
      </c>
      <c r="CW9" s="147">
        <v>243093</v>
      </c>
      <c r="CX9" s="147">
        <v>17877</v>
      </c>
      <c r="CY9" s="147">
        <v>14862</v>
      </c>
      <c r="CZ9" s="147">
        <v>381889</v>
      </c>
      <c r="DA9" s="147">
        <v>349377</v>
      </c>
      <c r="DB9" s="147">
        <v>273424</v>
      </c>
      <c r="DC9" s="147">
        <v>243993</v>
      </c>
      <c r="DD9" s="147">
        <v>18808</v>
      </c>
      <c r="DE9" s="147">
        <v>15357</v>
      </c>
      <c r="DF9" s="147">
        <v>387154</v>
      </c>
      <c r="DG9" s="147">
        <v>351096</v>
      </c>
      <c r="DH9" s="147">
        <v>275871</v>
      </c>
      <c r="DI9" s="147">
        <v>243867</v>
      </c>
      <c r="DJ9" s="147">
        <v>19464</v>
      </c>
      <c r="DK9" s="147">
        <v>15619</v>
      </c>
      <c r="DL9" s="147">
        <v>387560</v>
      </c>
      <c r="DM9" s="147">
        <v>350268</v>
      </c>
      <c r="DN9" s="147">
        <v>275005</v>
      </c>
      <c r="DO9" s="147">
        <v>242336</v>
      </c>
      <c r="DP9" s="147">
        <v>19536</v>
      </c>
      <c r="DQ9" s="147">
        <v>15540</v>
      </c>
      <c r="DR9" s="147">
        <v>388605</v>
      </c>
      <c r="DS9" s="147">
        <v>350696</v>
      </c>
      <c r="DT9" s="147">
        <v>274683</v>
      </c>
      <c r="DU9" s="147">
        <v>241417</v>
      </c>
      <c r="DV9" s="147">
        <v>19717</v>
      </c>
      <c r="DW9" s="147">
        <v>15611</v>
      </c>
      <c r="DX9" s="147">
        <v>390849</v>
      </c>
      <c r="DY9" s="147">
        <v>352682</v>
      </c>
      <c r="DZ9" s="147">
        <v>274903</v>
      </c>
      <c r="EA9" s="147">
        <v>241422</v>
      </c>
      <c r="EB9" s="147">
        <v>20074</v>
      </c>
      <c r="EC9" s="147">
        <v>16079</v>
      </c>
      <c r="ED9" s="147">
        <v>389506</v>
      </c>
      <c r="EE9" s="147">
        <v>352500</v>
      </c>
      <c r="EF9" s="147">
        <v>272169</v>
      </c>
      <c r="EG9" s="147">
        <v>239542</v>
      </c>
      <c r="EH9" s="147">
        <v>20240</v>
      </c>
      <c r="EI9" s="147">
        <v>16379</v>
      </c>
      <c r="EJ9" s="147">
        <v>387147</v>
      </c>
      <c r="EK9" s="147">
        <v>350628</v>
      </c>
      <c r="EL9" s="147">
        <v>269423</v>
      </c>
      <c r="EM9" s="147">
        <v>237388</v>
      </c>
      <c r="EN9" s="147">
        <v>20312</v>
      </c>
      <c r="EO9" s="147">
        <v>16404</v>
      </c>
      <c r="EP9" s="147">
        <v>385987</v>
      </c>
      <c r="EQ9" s="147">
        <v>348904</v>
      </c>
      <c r="ER9" s="147">
        <v>267821</v>
      </c>
      <c r="ES9" s="147">
        <v>235439</v>
      </c>
      <c r="ET9" s="147">
        <v>20239</v>
      </c>
      <c r="EU9" s="147">
        <v>16292</v>
      </c>
      <c r="EV9" s="147">
        <v>385216</v>
      </c>
      <c r="EW9" s="147">
        <v>347801</v>
      </c>
      <c r="EX9" s="147">
        <v>266627</v>
      </c>
      <c r="EY9" s="147">
        <v>234143</v>
      </c>
      <c r="EZ9" s="147">
        <v>20274</v>
      </c>
      <c r="FA9" s="147">
        <v>16150</v>
      </c>
      <c r="FB9" s="147">
        <v>385954</v>
      </c>
      <c r="FC9" s="147">
        <v>348466</v>
      </c>
      <c r="FD9" s="147">
        <v>266570</v>
      </c>
      <c r="FE9" s="147">
        <v>234130</v>
      </c>
      <c r="FF9" s="147">
        <v>20451</v>
      </c>
      <c r="FG9" s="147">
        <v>16312</v>
      </c>
      <c r="FH9" s="147">
        <v>385737</v>
      </c>
      <c r="FI9" s="147">
        <v>348705</v>
      </c>
      <c r="FJ9" s="147">
        <v>266152</v>
      </c>
      <c r="FK9" s="147">
        <v>233711</v>
      </c>
      <c r="FL9" s="147">
        <v>20625</v>
      </c>
      <c r="FM9" s="147">
        <v>16499</v>
      </c>
      <c r="FN9" s="147">
        <v>386970</v>
      </c>
      <c r="FO9" s="147">
        <v>349540</v>
      </c>
      <c r="FP9" s="147">
        <v>266447</v>
      </c>
      <c r="FQ9" s="147">
        <v>233672</v>
      </c>
      <c r="FR9" s="147">
        <v>20880</v>
      </c>
      <c r="FS9" s="147">
        <v>16625</v>
      </c>
    </row>
    <row r="10" spans="1:175" x14ac:dyDescent="0.2">
      <c r="A10" s="107" t="s">
        <v>13</v>
      </c>
      <c r="B10" s="147" t="e">
        <v>#N/A</v>
      </c>
      <c r="C10" s="147" t="e">
        <v>#N/A</v>
      </c>
      <c r="D10" s="147" t="e">
        <v>#N/A</v>
      </c>
      <c r="E10" s="147" t="e">
        <v>#N/A</v>
      </c>
      <c r="F10" s="147" t="e">
        <v>#N/A</v>
      </c>
      <c r="G10" s="147" t="e">
        <v>#N/A</v>
      </c>
      <c r="H10" s="147" t="e">
        <v>#N/A</v>
      </c>
      <c r="I10" s="147" t="e">
        <v>#N/A</v>
      </c>
      <c r="J10" s="147" t="e">
        <v>#N/A</v>
      </c>
      <c r="K10" s="147" t="e">
        <v>#N/A</v>
      </c>
      <c r="L10" s="147" t="e">
        <v>#N/A</v>
      </c>
      <c r="M10" s="147" t="e">
        <v>#N/A</v>
      </c>
      <c r="N10" s="147" t="e">
        <v>#N/A</v>
      </c>
      <c r="O10" s="147" t="e">
        <v>#N/A</v>
      </c>
      <c r="P10" s="147" t="e">
        <v>#N/A</v>
      </c>
      <c r="Q10" s="147" t="e">
        <v>#N/A</v>
      </c>
      <c r="R10" s="147" t="e">
        <v>#N/A</v>
      </c>
      <c r="S10" s="147" t="e">
        <v>#N/A</v>
      </c>
      <c r="T10" s="147" t="e">
        <v>#N/A</v>
      </c>
      <c r="U10" s="147" t="e">
        <v>#N/A</v>
      </c>
      <c r="V10" s="147" t="e">
        <v>#N/A</v>
      </c>
      <c r="W10" s="147" t="e">
        <v>#N/A</v>
      </c>
      <c r="X10" s="147" t="e">
        <v>#N/A</v>
      </c>
      <c r="Y10" s="147" t="e">
        <v>#N/A</v>
      </c>
      <c r="Z10" s="147" t="e">
        <v>#N/A</v>
      </c>
      <c r="AA10" s="147" t="e">
        <v>#N/A</v>
      </c>
      <c r="AB10" s="147" t="e">
        <v>#N/A</v>
      </c>
      <c r="AC10" s="147" t="e">
        <v>#N/A</v>
      </c>
      <c r="AD10" s="147" t="e">
        <v>#N/A</v>
      </c>
      <c r="AE10" s="147" t="e">
        <v>#N/A</v>
      </c>
      <c r="AF10" s="147" t="e">
        <v>#N/A</v>
      </c>
      <c r="AG10" s="147" t="e">
        <v>#N/A</v>
      </c>
      <c r="AH10" s="147" t="e">
        <v>#N/A</v>
      </c>
      <c r="AI10" s="147" t="e">
        <v>#N/A</v>
      </c>
      <c r="AJ10" s="147" t="e">
        <v>#N/A</v>
      </c>
      <c r="AK10" s="147" t="e">
        <v>#N/A</v>
      </c>
      <c r="AL10" s="147" t="e">
        <v>#N/A</v>
      </c>
      <c r="AM10" s="147" t="e">
        <v>#N/A</v>
      </c>
      <c r="AN10" s="147" t="e">
        <v>#N/A</v>
      </c>
      <c r="AO10" s="147" t="e">
        <v>#N/A</v>
      </c>
      <c r="AP10" s="147" t="e">
        <v>#N/A</v>
      </c>
      <c r="AQ10" s="147" t="e">
        <v>#N/A</v>
      </c>
      <c r="AR10" s="147" t="e">
        <v>#N/A</v>
      </c>
      <c r="AS10" s="147" t="e">
        <v>#N/A</v>
      </c>
      <c r="AT10" s="147" t="e">
        <v>#N/A</v>
      </c>
      <c r="AU10" s="147" t="e">
        <v>#N/A</v>
      </c>
      <c r="AV10" s="147" t="e">
        <v>#N/A</v>
      </c>
      <c r="AW10" s="147" t="e">
        <v>#N/A</v>
      </c>
      <c r="AX10" s="147" t="e">
        <v>#N/A</v>
      </c>
      <c r="AY10" s="147" t="e">
        <v>#N/A</v>
      </c>
      <c r="AZ10" s="147" t="e">
        <v>#N/A</v>
      </c>
      <c r="BA10" s="147" t="e">
        <v>#N/A</v>
      </c>
      <c r="BB10" s="147" t="e">
        <v>#N/A</v>
      </c>
      <c r="BC10" s="147" t="e">
        <v>#N/A</v>
      </c>
      <c r="BD10" s="147" t="e">
        <v>#N/A</v>
      </c>
      <c r="BE10" s="147" t="e">
        <v>#N/A</v>
      </c>
      <c r="BF10" s="147" t="e">
        <v>#N/A</v>
      </c>
      <c r="BG10" s="147" t="e">
        <v>#N/A</v>
      </c>
      <c r="BH10" s="147" t="e">
        <v>#N/A</v>
      </c>
      <c r="BI10" s="147" t="e">
        <v>#N/A</v>
      </c>
      <c r="BJ10" s="147" t="e">
        <v>#N/A</v>
      </c>
      <c r="BK10" s="147" t="e">
        <v>#N/A</v>
      </c>
      <c r="BL10" s="147" t="e">
        <v>#N/A</v>
      </c>
      <c r="BM10" s="147" t="e">
        <v>#N/A</v>
      </c>
      <c r="BN10" s="147" t="e">
        <v>#N/A</v>
      </c>
      <c r="BO10" s="147" t="e">
        <v>#N/A</v>
      </c>
      <c r="BP10" s="147" t="e">
        <v>#N/A</v>
      </c>
      <c r="BQ10" s="147" t="e">
        <v>#N/A</v>
      </c>
      <c r="BR10" s="147" t="e">
        <v>#N/A</v>
      </c>
      <c r="BS10" s="147" t="e">
        <v>#N/A</v>
      </c>
      <c r="BT10" s="147" t="e">
        <v>#N/A</v>
      </c>
      <c r="BU10" s="147" t="e">
        <v>#N/A</v>
      </c>
      <c r="BV10" s="147" t="e">
        <v>#N/A</v>
      </c>
      <c r="BW10" s="147" t="e">
        <v>#N/A</v>
      </c>
      <c r="BX10" s="147" t="e">
        <v>#N/A</v>
      </c>
      <c r="BY10" s="147" t="e">
        <v>#N/A</v>
      </c>
      <c r="BZ10" s="147" t="e">
        <v>#N/A</v>
      </c>
      <c r="CA10" s="147" t="e">
        <v>#N/A</v>
      </c>
      <c r="CB10" s="147" t="e">
        <v>#N/A</v>
      </c>
      <c r="CC10" s="147" t="e">
        <v>#N/A</v>
      </c>
      <c r="CD10" s="147" t="e">
        <v>#N/A</v>
      </c>
      <c r="CE10" s="147" t="e">
        <v>#N/A</v>
      </c>
      <c r="CF10" s="147" t="e">
        <v>#N/A</v>
      </c>
      <c r="CG10" s="147" t="e">
        <v>#N/A</v>
      </c>
      <c r="CH10" s="147" t="e">
        <v>#N/A</v>
      </c>
      <c r="CI10" s="147" t="e">
        <v>#N/A</v>
      </c>
      <c r="CJ10" s="147" t="e">
        <v>#N/A</v>
      </c>
      <c r="CK10" s="147" t="e">
        <v>#N/A</v>
      </c>
      <c r="CL10" s="147" t="e">
        <v>#N/A</v>
      </c>
      <c r="CM10" s="147" t="e">
        <v>#N/A</v>
      </c>
      <c r="CN10" s="147">
        <v>3181939</v>
      </c>
      <c r="CO10" s="147">
        <v>3220294</v>
      </c>
      <c r="CP10" s="147">
        <v>2731915</v>
      </c>
      <c r="CQ10" s="147">
        <v>2767672</v>
      </c>
      <c r="CR10" s="147">
        <v>165142</v>
      </c>
      <c r="CS10" s="147">
        <v>152603</v>
      </c>
      <c r="CT10" s="147">
        <v>3207711</v>
      </c>
      <c r="CU10" s="147">
        <v>3240033</v>
      </c>
      <c r="CV10" s="147">
        <v>2746054</v>
      </c>
      <c r="CW10" s="147">
        <v>2776665</v>
      </c>
      <c r="CX10" s="147">
        <v>169749</v>
      </c>
      <c r="CY10" s="147">
        <v>156253</v>
      </c>
      <c r="CZ10" s="147">
        <v>3240638</v>
      </c>
      <c r="DA10" s="147">
        <v>3268856</v>
      </c>
      <c r="DB10" s="147">
        <v>2766094</v>
      </c>
      <c r="DC10" s="147">
        <v>2793340</v>
      </c>
      <c r="DD10" s="147">
        <v>175124</v>
      </c>
      <c r="DE10" s="147">
        <v>161115</v>
      </c>
      <c r="DF10" s="147">
        <v>3269732</v>
      </c>
      <c r="DG10" s="147">
        <v>3296564</v>
      </c>
      <c r="DH10" s="147">
        <v>2782938</v>
      </c>
      <c r="DI10" s="147">
        <v>2808579</v>
      </c>
      <c r="DJ10" s="147">
        <v>180030</v>
      </c>
      <c r="DK10" s="147">
        <v>165963</v>
      </c>
      <c r="DL10" s="147">
        <v>3310260</v>
      </c>
      <c r="DM10" s="147">
        <v>3331718</v>
      </c>
      <c r="DN10" s="147">
        <v>2809494</v>
      </c>
      <c r="DO10" s="147">
        <v>2830140</v>
      </c>
      <c r="DP10" s="147">
        <v>185766</v>
      </c>
      <c r="DQ10" s="147">
        <v>171349</v>
      </c>
      <c r="DR10" s="147">
        <v>3350991</v>
      </c>
      <c r="DS10" s="147">
        <v>3367993</v>
      </c>
      <c r="DT10" s="147">
        <v>2836965</v>
      </c>
      <c r="DU10" s="147">
        <v>2853287</v>
      </c>
      <c r="DV10" s="147">
        <v>192189</v>
      </c>
      <c r="DW10" s="147">
        <v>177592</v>
      </c>
      <c r="DX10" s="147">
        <v>3396054</v>
      </c>
      <c r="DY10" s="147">
        <v>3410791</v>
      </c>
      <c r="DZ10" s="147">
        <v>2866561</v>
      </c>
      <c r="EA10" s="147">
        <v>2879916</v>
      </c>
      <c r="EB10" s="147">
        <v>199195</v>
      </c>
      <c r="EC10" s="147">
        <v>185008</v>
      </c>
      <c r="ED10" s="147">
        <v>3436312</v>
      </c>
      <c r="EE10" s="147">
        <v>3448942</v>
      </c>
      <c r="EF10" s="147">
        <v>2893616</v>
      </c>
      <c r="EG10" s="147">
        <v>2904628</v>
      </c>
      <c r="EH10" s="147">
        <v>205629</v>
      </c>
      <c r="EI10" s="147">
        <v>191576</v>
      </c>
      <c r="EJ10" s="147">
        <v>3483255</v>
      </c>
      <c r="EK10" s="147">
        <v>3492546</v>
      </c>
      <c r="EL10" s="147">
        <v>2927753</v>
      </c>
      <c r="EM10" s="147">
        <v>2934493</v>
      </c>
      <c r="EN10" s="147">
        <v>212744</v>
      </c>
      <c r="EO10" s="147">
        <v>198978</v>
      </c>
      <c r="EP10" s="147">
        <v>3535068</v>
      </c>
      <c r="EQ10" s="147">
        <v>3541797</v>
      </c>
      <c r="ER10" s="147">
        <v>2964343</v>
      </c>
      <c r="ES10" s="147">
        <v>2968961</v>
      </c>
      <c r="ET10" s="147">
        <v>220641</v>
      </c>
      <c r="EU10" s="147">
        <v>206243</v>
      </c>
      <c r="EV10" s="147">
        <v>3590669</v>
      </c>
      <c r="EW10" s="147">
        <v>3596466</v>
      </c>
      <c r="EX10" s="147">
        <v>3005457</v>
      </c>
      <c r="EY10" s="147">
        <v>3009080</v>
      </c>
      <c r="EZ10" s="147">
        <v>228508</v>
      </c>
      <c r="FA10" s="147">
        <v>213855</v>
      </c>
      <c r="FB10" s="147">
        <v>3632134</v>
      </c>
      <c r="FC10" s="147">
        <v>3641944</v>
      </c>
      <c r="FD10" s="147">
        <v>3035919</v>
      </c>
      <c r="FE10" s="147">
        <v>3042417</v>
      </c>
      <c r="FF10" s="147">
        <v>235132</v>
      </c>
      <c r="FG10" s="147">
        <v>220567</v>
      </c>
      <c r="FH10" s="147">
        <v>3681090</v>
      </c>
      <c r="FI10" s="147">
        <v>3696476</v>
      </c>
      <c r="FJ10" s="147">
        <v>3067006</v>
      </c>
      <c r="FK10" s="147">
        <v>3077233</v>
      </c>
      <c r="FL10" s="147">
        <v>243642</v>
      </c>
      <c r="FM10" s="147">
        <v>228762</v>
      </c>
      <c r="FN10" s="147">
        <v>3729150</v>
      </c>
      <c r="FO10" s="147">
        <v>3743877</v>
      </c>
      <c r="FP10" s="147">
        <v>3094672</v>
      </c>
      <c r="FQ10" s="147">
        <v>3104392</v>
      </c>
      <c r="FR10" s="147">
        <v>252136</v>
      </c>
      <c r="FS10" s="147">
        <v>235967</v>
      </c>
    </row>
    <row r="11" spans="1:175" x14ac:dyDescent="0.2">
      <c r="A11" s="107" t="s">
        <v>15</v>
      </c>
      <c r="B11" s="147" t="e">
        <v>#N/A</v>
      </c>
      <c r="C11" s="147" t="e">
        <v>#N/A</v>
      </c>
      <c r="D11" s="147" t="e">
        <v>#N/A</v>
      </c>
      <c r="E11" s="147" t="e">
        <v>#N/A</v>
      </c>
      <c r="F11" s="147" t="e">
        <v>#N/A</v>
      </c>
      <c r="G11" s="147" t="e">
        <v>#N/A</v>
      </c>
      <c r="H11" s="147" t="e">
        <v>#N/A</v>
      </c>
      <c r="I11" s="147" t="e">
        <v>#N/A</v>
      </c>
      <c r="J11" s="147" t="e">
        <v>#N/A</v>
      </c>
      <c r="K11" s="147" t="e">
        <v>#N/A</v>
      </c>
      <c r="L11" s="147" t="e">
        <v>#N/A</v>
      </c>
      <c r="M11" s="147" t="e">
        <v>#N/A</v>
      </c>
      <c r="N11" s="147" t="e">
        <v>#N/A</v>
      </c>
      <c r="O11" s="147" t="e">
        <v>#N/A</v>
      </c>
      <c r="P11" s="147" t="e">
        <v>#N/A</v>
      </c>
      <c r="Q11" s="147" t="e">
        <v>#N/A</v>
      </c>
      <c r="R11" s="147" t="e">
        <v>#N/A</v>
      </c>
      <c r="S11" s="147" t="e">
        <v>#N/A</v>
      </c>
      <c r="T11" s="147" t="e">
        <v>#N/A</v>
      </c>
      <c r="U11" s="147" t="e">
        <v>#N/A</v>
      </c>
      <c r="V11" s="147" t="e">
        <v>#N/A</v>
      </c>
      <c r="W11" s="147" t="e">
        <v>#N/A</v>
      </c>
      <c r="X11" s="147" t="e">
        <v>#N/A</v>
      </c>
      <c r="Y11" s="147" t="e">
        <v>#N/A</v>
      </c>
      <c r="Z11" s="147" t="e">
        <v>#N/A</v>
      </c>
      <c r="AA11" s="147" t="e">
        <v>#N/A</v>
      </c>
      <c r="AB11" s="147" t="e">
        <v>#N/A</v>
      </c>
      <c r="AC11" s="147" t="e">
        <v>#N/A</v>
      </c>
      <c r="AD11" s="147" t="e">
        <v>#N/A</v>
      </c>
      <c r="AE11" s="147" t="e">
        <v>#N/A</v>
      </c>
      <c r="AF11" s="147" t="e">
        <v>#N/A</v>
      </c>
      <c r="AG11" s="147" t="e">
        <v>#N/A</v>
      </c>
      <c r="AH11" s="147" t="e">
        <v>#N/A</v>
      </c>
      <c r="AI11" s="147" t="e">
        <v>#N/A</v>
      </c>
      <c r="AJ11" s="147" t="e">
        <v>#N/A</v>
      </c>
      <c r="AK11" s="147" t="e">
        <v>#N/A</v>
      </c>
      <c r="AL11" s="147" t="e">
        <v>#N/A</v>
      </c>
      <c r="AM11" s="147" t="e">
        <v>#N/A</v>
      </c>
      <c r="AN11" s="147" t="e">
        <v>#N/A</v>
      </c>
      <c r="AO11" s="147" t="e">
        <v>#N/A</v>
      </c>
      <c r="AP11" s="147" t="e">
        <v>#N/A</v>
      </c>
      <c r="AQ11" s="147" t="e">
        <v>#N/A</v>
      </c>
      <c r="AR11" s="147" t="e">
        <v>#N/A</v>
      </c>
      <c r="AS11" s="147" t="e">
        <v>#N/A</v>
      </c>
      <c r="AT11" s="147" t="e">
        <v>#N/A</v>
      </c>
      <c r="AU11" s="147" t="e">
        <v>#N/A</v>
      </c>
      <c r="AV11" s="147" t="e">
        <v>#N/A</v>
      </c>
      <c r="AW11" s="147" t="e">
        <v>#N/A</v>
      </c>
      <c r="AX11" s="147" t="e">
        <v>#N/A</v>
      </c>
      <c r="AY11" s="147" t="e">
        <v>#N/A</v>
      </c>
      <c r="AZ11" s="147" t="e">
        <v>#N/A</v>
      </c>
      <c r="BA11" s="147" t="e">
        <v>#N/A</v>
      </c>
      <c r="BB11" s="147" t="e">
        <v>#N/A</v>
      </c>
      <c r="BC11" s="147" t="e">
        <v>#N/A</v>
      </c>
      <c r="BD11" s="147" t="e">
        <v>#N/A</v>
      </c>
      <c r="BE11" s="147" t="e">
        <v>#N/A</v>
      </c>
      <c r="BF11" s="147" t="e">
        <v>#N/A</v>
      </c>
      <c r="BG11" s="147" t="e">
        <v>#N/A</v>
      </c>
      <c r="BH11" s="147" t="e">
        <v>#N/A</v>
      </c>
      <c r="BI11" s="147" t="e">
        <v>#N/A</v>
      </c>
      <c r="BJ11" s="147" t="e">
        <v>#N/A</v>
      </c>
      <c r="BK11" s="147" t="e">
        <v>#N/A</v>
      </c>
      <c r="BL11" s="147" t="e">
        <v>#N/A</v>
      </c>
      <c r="BM11" s="147" t="e">
        <v>#N/A</v>
      </c>
      <c r="BN11" s="147" t="e">
        <v>#N/A</v>
      </c>
      <c r="BO11" s="147" t="e">
        <v>#N/A</v>
      </c>
      <c r="BP11" s="147" t="e">
        <v>#N/A</v>
      </c>
      <c r="BQ11" s="147" t="e">
        <v>#N/A</v>
      </c>
      <c r="BR11" s="147" t="e">
        <v>#N/A</v>
      </c>
      <c r="BS11" s="147" t="e">
        <v>#N/A</v>
      </c>
      <c r="BT11" s="147" t="e">
        <v>#N/A</v>
      </c>
      <c r="BU11" s="147" t="e">
        <v>#N/A</v>
      </c>
      <c r="BV11" s="147" t="e">
        <v>#N/A</v>
      </c>
      <c r="BW11" s="147" t="e">
        <v>#N/A</v>
      </c>
      <c r="BX11" s="147" t="e">
        <v>#N/A</v>
      </c>
      <c r="BY11" s="147" t="e">
        <v>#N/A</v>
      </c>
      <c r="BZ11" s="147" t="e">
        <v>#N/A</v>
      </c>
      <c r="CA11" s="147" t="e">
        <v>#N/A</v>
      </c>
      <c r="CB11" s="147" t="e">
        <v>#N/A</v>
      </c>
      <c r="CC11" s="147" t="e">
        <v>#N/A</v>
      </c>
      <c r="CD11" s="147" t="e">
        <v>#N/A</v>
      </c>
      <c r="CE11" s="147" t="e">
        <v>#N/A</v>
      </c>
      <c r="CF11" s="147" t="e">
        <v>#N/A</v>
      </c>
      <c r="CG11" s="147" t="e">
        <v>#N/A</v>
      </c>
      <c r="CH11" s="147" t="e">
        <v>#N/A</v>
      </c>
      <c r="CI11" s="147" t="e">
        <v>#N/A</v>
      </c>
      <c r="CJ11" s="147" t="e">
        <v>#N/A</v>
      </c>
      <c r="CK11" s="147" t="e">
        <v>#N/A</v>
      </c>
      <c r="CL11" s="147" t="e">
        <v>#N/A</v>
      </c>
      <c r="CM11" s="147" t="e">
        <v>#N/A</v>
      </c>
      <c r="CN11" s="147">
        <v>1434711</v>
      </c>
      <c r="CO11" s="147">
        <v>1486795</v>
      </c>
      <c r="CP11" s="147">
        <v>1174633</v>
      </c>
      <c r="CQ11" s="147">
        <v>1202753</v>
      </c>
      <c r="CR11" s="147">
        <v>222601</v>
      </c>
      <c r="CS11" s="147">
        <v>244799</v>
      </c>
      <c r="CT11" s="147">
        <v>1444462</v>
      </c>
      <c r="CU11" s="147">
        <v>1494287</v>
      </c>
      <c r="CV11" s="147">
        <v>1180727</v>
      </c>
      <c r="CW11" s="147">
        <v>1207007</v>
      </c>
      <c r="CX11" s="147">
        <v>224616</v>
      </c>
      <c r="CY11" s="147">
        <v>246312</v>
      </c>
      <c r="CZ11" s="147">
        <v>1450573</v>
      </c>
      <c r="DA11" s="147">
        <v>1498150</v>
      </c>
      <c r="DB11" s="147">
        <v>1183427</v>
      </c>
      <c r="DC11" s="147">
        <v>1208077</v>
      </c>
      <c r="DD11" s="147">
        <v>225900</v>
      </c>
      <c r="DE11" s="147">
        <v>247408</v>
      </c>
      <c r="DF11" s="147">
        <v>1454030</v>
      </c>
      <c r="DG11" s="147">
        <v>1500426</v>
      </c>
      <c r="DH11" s="147">
        <v>1184383</v>
      </c>
      <c r="DI11" s="147">
        <v>1208247</v>
      </c>
      <c r="DJ11" s="147">
        <v>227508</v>
      </c>
      <c r="DK11" s="147">
        <v>248628</v>
      </c>
      <c r="DL11" s="147">
        <v>1458129</v>
      </c>
      <c r="DM11" s="147">
        <v>1502787</v>
      </c>
      <c r="DN11" s="147">
        <v>1185837</v>
      </c>
      <c r="DO11" s="147">
        <v>1208216</v>
      </c>
      <c r="DP11" s="147">
        <v>229010</v>
      </c>
      <c r="DQ11" s="147">
        <v>249700</v>
      </c>
      <c r="DR11" s="147">
        <v>1464158</v>
      </c>
      <c r="DS11" s="147">
        <v>1505969</v>
      </c>
      <c r="DT11" s="147">
        <v>1188373</v>
      </c>
      <c r="DU11" s="147">
        <v>1208548</v>
      </c>
      <c r="DV11" s="147">
        <v>231001</v>
      </c>
      <c r="DW11" s="147">
        <v>251204</v>
      </c>
      <c r="DX11" s="147">
        <v>1470270</v>
      </c>
      <c r="DY11" s="147">
        <v>1510098</v>
      </c>
      <c r="DZ11" s="147">
        <v>1190484</v>
      </c>
      <c r="EA11" s="147">
        <v>1209485</v>
      </c>
      <c r="EB11" s="147">
        <v>232833</v>
      </c>
      <c r="EC11" s="147">
        <v>252786</v>
      </c>
      <c r="ED11" s="147">
        <v>1476203</v>
      </c>
      <c r="EE11" s="147">
        <v>1514247</v>
      </c>
      <c r="EF11" s="147">
        <v>1193545</v>
      </c>
      <c r="EG11" s="147">
        <v>1210663</v>
      </c>
      <c r="EH11" s="147">
        <v>233989</v>
      </c>
      <c r="EI11" s="147">
        <v>254105</v>
      </c>
      <c r="EJ11" s="147">
        <v>1479489</v>
      </c>
      <c r="EK11" s="147">
        <v>1517475</v>
      </c>
      <c r="EL11" s="147">
        <v>1194934</v>
      </c>
      <c r="EM11" s="147">
        <v>1211542</v>
      </c>
      <c r="EN11" s="147">
        <v>234892</v>
      </c>
      <c r="EO11" s="147">
        <v>255461</v>
      </c>
      <c r="EP11" s="147">
        <v>1483438</v>
      </c>
      <c r="EQ11" s="147">
        <v>1520608</v>
      </c>
      <c r="ER11" s="147">
        <v>1196527</v>
      </c>
      <c r="ES11" s="147">
        <v>1212601</v>
      </c>
      <c r="ET11" s="147">
        <v>236022</v>
      </c>
      <c r="EU11" s="147">
        <v>256511</v>
      </c>
      <c r="EV11" s="147">
        <v>1488860</v>
      </c>
      <c r="EW11" s="147">
        <v>1525686</v>
      </c>
      <c r="EX11" s="147">
        <v>1199297</v>
      </c>
      <c r="EY11" s="147">
        <v>1215139</v>
      </c>
      <c r="EZ11" s="147">
        <v>236742</v>
      </c>
      <c r="FA11" s="147">
        <v>257534</v>
      </c>
      <c r="FB11" s="147">
        <v>1495032</v>
      </c>
      <c r="FC11" s="147">
        <v>1531838</v>
      </c>
      <c r="FD11" s="147">
        <v>1203333</v>
      </c>
      <c r="FE11" s="147">
        <v>1219341</v>
      </c>
      <c r="FF11" s="147">
        <v>237092</v>
      </c>
      <c r="FG11" s="147">
        <v>257882</v>
      </c>
      <c r="FH11" s="147">
        <v>1504783</v>
      </c>
      <c r="FI11" s="147">
        <v>1542921</v>
      </c>
      <c r="FJ11" s="147">
        <v>1209863</v>
      </c>
      <c r="FK11" s="147">
        <v>1227127</v>
      </c>
      <c r="FL11" s="147">
        <v>237847</v>
      </c>
      <c r="FM11" s="147">
        <v>258958</v>
      </c>
      <c r="FN11" s="147">
        <v>1515238</v>
      </c>
      <c r="FO11" s="147">
        <v>1554225</v>
      </c>
      <c r="FP11" s="147">
        <v>1216995</v>
      </c>
      <c r="FQ11" s="147">
        <v>1234577</v>
      </c>
      <c r="FR11" s="147">
        <v>238794</v>
      </c>
      <c r="FS11" s="147">
        <v>260305</v>
      </c>
    </row>
    <row r="12" spans="1:175" x14ac:dyDescent="0.2">
      <c r="A12" s="107" t="s">
        <v>18</v>
      </c>
      <c r="B12" s="147" t="e">
        <v>#N/A</v>
      </c>
      <c r="C12" s="147" t="e">
        <v>#N/A</v>
      </c>
      <c r="D12" s="147" t="e">
        <v>#N/A</v>
      </c>
      <c r="E12" s="147" t="e">
        <v>#N/A</v>
      </c>
      <c r="F12" s="147" t="e">
        <v>#N/A</v>
      </c>
      <c r="G12" s="147" t="e">
        <v>#N/A</v>
      </c>
      <c r="H12" s="147" t="e">
        <v>#N/A</v>
      </c>
      <c r="I12" s="147" t="e">
        <v>#N/A</v>
      </c>
      <c r="J12" s="147" t="e">
        <v>#N/A</v>
      </c>
      <c r="K12" s="147" t="e">
        <v>#N/A</v>
      </c>
      <c r="L12" s="147" t="e">
        <v>#N/A</v>
      </c>
      <c r="M12" s="147" t="e">
        <v>#N/A</v>
      </c>
      <c r="N12" s="147" t="e">
        <v>#N/A</v>
      </c>
      <c r="O12" s="147" t="e">
        <v>#N/A</v>
      </c>
      <c r="P12" s="147" t="e">
        <v>#N/A</v>
      </c>
      <c r="Q12" s="147" t="e">
        <v>#N/A</v>
      </c>
      <c r="R12" s="147" t="e">
        <v>#N/A</v>
      </c>
      <c r="S12" s="147" t="e">
        <v>#N/A</v>
      </c>
      <c r="T12" s="147" t="e">
        <v>#N/A</v>
      </c>
      <c r="U12" s="147" t="e">
        <v>#N/A</v>
      </c>
      <c r="V12" s="147" t="e">
        <v>#N/A</v>
      </c>
      <c r="W12" s="147" t="e">
        <v>#N/A</v>
      </c>
      <c r="X12" s="147" t="e">
        <v>#N/A</v>
      </c>
      <c r="Y12" s="147" t="e">
        <v>#N/A</v>
      </c>
      <c r="Z12" s="147" t="e">
        <v>#N/A</v>
      </c>
      <c r="AA12" s="147" t="e">
        <v>#N/A</v>
      </c>
      <c r="AB12" s="147" t="e">
        <v>#N/A</v>
      </c>
      <c r="AC12" s="147" t="e">
        <v>#N/A</v>
      </c>
      <c r="AD12" s="147" t="e">
        <v>#N/A</v>
      </c>
      <c r="AE12" s="147" t="e">
        <v>#N/A</v>
      </c>
      <c r="AF12" s="147" t="e">
        <v>#N/A</v>
      </c>
      <c r="AG12" s="147" t="e">
        <v>#N/A</v>
      </c>
      <c r="AH12" s="147" t="e">
        <v>#N/A</v>
      </c>
      <c r="AI12" s="147" t="e">
        <v>#N/A</v>
      </c>
      <c r="AJ12" s="147" t="e">
        <v>#N/A</v>
      </c>
      <c r="AK12" s="147" t="e">
        <v>#N/A</v>
      </c>
      <c r="AL12" s="147" t="e">
        <v>#N/A</v>
      </c>
      <c r="AM12" s="147" t="e">
        <v>#N/A</v>
      </c>
      <c r="AN12" s="147" t="e">
        <v>#N/A</v>
      </c>
      <c r="AO12" s="147" t="e">
        <v>#N/A</v>
      </c>
      <c r="AP12" s="147" t="e">
        <v>#N/A</v>
      </c>
      <c r="AQ12" s="147" t="e">
        <v>#N/A</v>
      </c>
      <c r="AR12" s="147" t="e">
        <v>#N/A</v>
      </c>
      <c r="AS12" s="147" t="e">
        <v>#N/A</v>
      </c>
      <c r="AT12" s="147" t="e">
        <v>#N/A</v>
      </c>
      <c r="AU12" s="147" t="e">
        <v>#N/A</v>
      </c>
      <c r="AV12" s="147" t="e">
        <v>#N/A</v>
      </c>
      <c r="AW12" s="147" t="e">
        <v>#N/A</v>
      </c>
      <c r="AX12" s="147" t="e">
        <v>#N/A</v>
      </c>
      <c r="AY12" s="147" t="e">
        <v>#N/A</v>
      </c>
      <c r="AZ12" s="147" t="e">
        <v>#N/A</v>
      </c>
      <c r="BA12" s="147" t="e">
        <v>#N/A</v>
      </c>
      <c r="BB12" s="147" t="e">
        <v>#N/A</v>
      </c>
      <c r="BC12" s="147" t="e">
        <v>#N/A</v>
      </c>
      <c r="BD12" s="147" t="e">
        <v>#N/A</v>
      </c>
      <c r="BE12" s="147" t="e">
        <v>#N/A</v>
      </c>
      <c r="BF12" s="147" t="e">
        <v>#N/A</v>
      </c>
      <c r="BG12" s="147" t="e">
        <v>#N/A</v>
      </c>
      <c r="BH12" s="147" t="e">
        <v>#N/A</v>
      </c>
      <c r="BI12" s="147" t="e">
        <v>#N/A</v>
      </c>
      <c r="BJ12" s="147" t="e">
        <v>#N/A</v>
      </c>
      <c r="BK12" s="147" t="e">
        <v>#N/A</v>
      </c>
      <c r="BL12" s="147" t="e">
        <v>#N/A</v>
      </c>
      <c r="BM12" s="147" t="e">
        <v>#N/A</v>
      </c>
      <c r="BN12" s="147" t="e">
        <v>#N/A</v>
      </c>
      <c r="BO12" s="147" t="e">
        <v>#N/A</v>
      </c>
      <c r="BP12" s="147" t="e">
        <v>#N/A</v>
      </c>
      <c r="BQ12" s="147" t="e">
        <v>#N/A</v>
      </c>
      <c r="BR12" s="147" t="e">
        <v>#N/A</v>
      </c>
      <c r="BS12" s="147" t="e">
        <v>#N/A</v>
      </c>
      <c r="BT12" s="147" t="e">
        <v>#N/A</v>
      </c>
      <c r="BU12" s="147" t="e">
        <v>#N/A</v>
      </c>
      <c r="BV12" s="147" t="e">
        <v>#N/A</v>
      </c>
      <c r="BW12" s="147" t="e">
        <v>#N/A</v>
      </c>
      <c r="BX12" s="147" t="e">
        <v>#N/A</v>
      </c>
      <c r="BY12" s="147" t="e">
        <v>#N/A</v>
      </c>
      <c r="BZ12" s="147" t="e">
        <v>#N/A</v>
      </c>
      <c r="CA12" s="147" t="e">
        <v>#N/A</v>
      </c>
      <c r="CB12" s="147" t="e">
        <v>#N/A</v>
      </c>
      <c r="CC12" s="147" t="e">
        <v>#N/A</v>
      </c>
      <c r="CD12" s="147" t="e">
        <v>#N/A</v>
      </c>
      <c r="CE12" s="147" t="e">
        <v>#N/A</v>
      </c>
      <c r="CF12" s="147" t="e">
        <v>#N/A</v>
      </c>
      <c r="CG12" s="147" t="e">
        <v>#N/A</v>
      </c>
      <c r="CH12" s="147" t="e">
        <v>#N/A</v>
      </c>
      <c r="CI12" s="147" t="e">
        <v>#N/A</v>
      </c>
      <c r="CJ12" s="147" t="e">
        <v>#N/A</v>
      </c>
      <c r="CK12" s="147" t="e">
        <v>#N/A</v>
      </c>
      <c r="CL12" s="147" t="e">
        <v>#N/A</v>
      </c>
      <c r="CM12" s="147" t="e">
        <v>#N/A</v>
      </c>
      <c r="CN12" s="147">
        <v>18550795</v>
      </c>
      <c r="CO12" s="147">
        <v>18772575</v>
      </c>
      <c r="CP12" s="147">
        <v>14192336</v>
      </c>
      <c r="CQ12" s="147">
        <v>14124275</v>
      </c>
      <c r="CR12" s="147">
        <v>1343907</v>
      </c>
      <c r="CS12" s="147">
        <v>1379185</v>
      </c>
      <c r="CT12" s="147">
        <v>18716749</v>
      </c>
      <c r="CU12" s="147">
        <v>18937206</v>
      </c>
      <c r="CV12" s="147">
        <v>14280929</v>
      </c>
      <c r="CW12" s="147">
        <v>14209901</v>
      </c>
      <c r="CX12" s="147">
        <v>1355044</v>
      </c>
      <c r="CY12" s="147">
        <v>1388281</v>
      </c>
      <c r="CZ12" s="147">
        <v>18886914</v>
      </c>
      <c r="DA12" s="147">
        <v>19088880</v>
      </c>
      <c r="DB12" s="147">
        <v>14372564</v>
      </c>
      <c r="DC12" s="147">
        <v>14285116</v>
      </c>
      <c r="DD12" s="147">
        <v>1366764</v>
      </c>
      <c r="DE12" s="147">
        <v>1395447</v>
      </c>
      <c r="DF12" s="147">
        <v>19054175</v>
      </c>
      <c r="DG12" s="147">
        <v>19244401</v>
      </c>
      <c r="DH12" s="147">
        <v>14455282</v>
      </c>
      <c r="DI12" s="147">
        <v>14355690</v>
      </c>
      <c r="DJ12" s="147">
        <v>1375733</v>
      </c>
      <c r="DK12" s="147">
        <v>1402877</v>
      </c>
      <c r="DL12" s="147">
        <v>19240312</v>
      </c>
      <c r="DM12" s="147">
        <v>19404534</v>
      </c>
      <c r="DN12" s="147">
        <v>14545505</v>
      </c>
      <c r="DO12" s="147">
        <v>14424378</v>
      </c>
      <c r="DP12" s="147">
        <v>1390231</v>
      </c>
      <c r="DQ12" s="147">
        <v>1411657</v>
      </c>
      <c r="DR12" s="147">
        <v>19422648</v>
      </c>
      <c r="DS12" s="147">
        <v>19553994</v>
      </c>
      <c r="DT12" s="147">
        <v>14627681</v>
      </c>
      <c r="DU12" s="147">
        <v>14476529</v>
      </c>
      <c r="DV12" s="147">
        <v>1402530</v>
      </c>
      <c r="DW12" s="147">
        <v>1419361</v>
      </c>
      <c r="DX12" s="147">
        <v>19566088</v>
      </c>
      <c r="DY12" s="147">
        <v>19668803</v>
      </c>
      <c r="DZ12" s="147">
        <v>14682206</v>
      </c>
      <c r="EA12" s="147">
        <v>14507078</v>
      </c>
      <c r="EB12" s="147">
        <v>1412594</v>
      </c>
      <c r="EC12" s="147">
        <v>1425548</v>
      </c>
      <c r="ED12" s="147">
        <v>19684958</v>
      </c>
      <c r="EE12" s="147">
        <v>19750712</v>
      </c>
      <c r="EF12" s="147">
        <v>14712450</v>
      </c>
      <c r="EG12" s="147">
        <v>14509551</v>
      </c>
      <c r="EH12" s="147">
        <v>1424749</v>
      </c>
      <c r="EI12" s="147">
        <v>1431442</v>
      </c>
      <c r="EJ12" s="147">
        <v>19758113</v>
      </c>
      <c r="EK12" s="147">
        <v>19790663</v>
      </c>
      <c r="EL12" s="147">
        <v>14714814</v>
      </c>
      <c r="EM12" s="147">
        <v>14488067</v>
      </c>
      <c r="EN12" s="147">
        <v>1435373</v>
      </c>
      <c r="EO12" s="147">
        <v>1435911</v>
      </c>
      <c r="EP12" s="147">
        <v>19778194</v>
      </c>
      <c r="EQ12" s="147">
        <v>19784568</v>
      </c>
      <c r="ER12" s="147">
        <v>14677268</v>
      </c>
      <c r="ES12" s="147">
        <v>14434527</v>
      </c>
      <c r="ET12" s="147">
        <v>1443407</v>
      </c>
      <c r="EU12" s="147">
        <v>1438920</v>
      </c>
      <c r="EV12" s="147">
        <v>19765171</v>
      </c>
      <c r="EW12" s="147">
        <v>19756787</v>
      </c>
      <c r="EX12" s="147">
        <v>14619073</v>
      </c>
      <c r="EY12" s="147">
        <v>14367608</v>
      </c>
      <c r="EZ12" s="147">
        <v>1448584</v>
      </c>
      <c r="FA12" s="147">
        <v>1441981</v>
      </c>
      <c r="FB12" s="147">
        <v>19559536</v>
      </c>
      <c r="FC12" s="147">
        <v>19583029</v>
      </c>
      <c r="FD12" s="147">
        <v>14425495</v>
      </c>
      <c r="FE12" s="147">
        <v>14201111</v>
      </c>
      <c r="FF12" s="147">
        <v>1436174</v>
      </c>
      <c r="FG12" s="147">
        <v>1431266</v>
      </c>
      <c r="FH12" s="147">
        <v>19546664</v>
      </c>
      <c r="FI12" s="147">
        <v>19595750</v>
      </c>
      <c r="FJ12" s="147">
        <v>14339485</v>
      </c>
      <c r="FK12" s="147">
        <v>14135329</v>
      </c>
      <c r="FL12" s="147">
        <v>1435145</v>
      </c>
      <c r="FM12" s="147">
        <v>1429707</v>
      </c>
      <c r="FN12" s="147">
        <v>19565975</v>
      </c>
      <c r="FO12" s="147">
        <v>19632718</v>
      </c>
      <c r="FP12" s="147">
        <v>14279814</v>
      </c>
      <c r="FQ12" s="147">
        <v>14089322</v>
      </c>
      <c r="FR12" s="147">
        <v>1433255</v>
      </c>
      <c r="FS12" s="147">
        <v>1427457</v>
      </c>
    </row>
    <row r="13" spans="1:175" x14ac:dyDescent="0.2">
      <c r="A13" s="107" t="s">
        <v>19</v>
      </c>
      <c r="B13" s="147" t="e">
        <v>#N/A</v>
      </c>
      <c r="C13" s="147" t="e">
        <v>#N/A</v>
      </c>
      <c r="D13" s="147" t="e">
        <v>#N/A</v>
      </c>
      <c r="E13" s="147" t="e">
        <v>#N/A</v>
      </c>
      <c r="F13" s="147" t="e">
        <v>#N/A</v>
      </c>
      <c r="G13" s="147" t="e">
        <v>#N/A</v>
      </c>
      <c r="H13" s="147" t="e">
        <v>#N/A</v>
      </c>
      <c r="I13" s="147" t="e">
        <v>#N/A</v>
      </c>
      <c r="J13" s="147" t="e">
        <v>#N/A</v>
      </c>
      <c r="K13" s="147" t="e">
        <v>#N/A</v>
      </c>
      <c r="L13" s="147" t="e">
        <v>#N/A</v>
      </c>
      <c r="M13" s="147" t="e">
        <v>#N/A</v>
      </c>
      <c r="N13" s="147" t="e">
        <v>#N/A</v>
      </c>
      <c r="O13" s="147" t="e">
        <v>#N/A</v>
      </c>
      <c r="P13" s="147" t="e">
        <v>#N/A</v>
      </c>
      <c r="Q13" s="147" t="e">
        <v>#N/A</v>
      </c>
      <c r="R13" s="147" t="e">
        <v>#N/A</v>
      </c>
      <c r="S13" s="147" t="e">
        <v>#N/A</v>
      </c>
      <c r="T13" s="147" t="e">
        <v>#N/A</v>
      </c>
      <c r="U13" s="147" t="e">
        <v>#N/A</v>
      </c>
      <c r="V13" s="147" t="e">
        <v>#N/A</v>
      </c>
      <c r="W13" s="147" t="e">
        <v>#N/A</v>
      </c>
      <c r="X13" s="147" t="e">
        <v>#N/A</v>
      </c>
      <c r="Y13" s="147" t="e">
        <v>#N/A</v>
      </c>
      <c r="Z13" s="147" t="e">
        <v>#N/A</v>
      </c>
      <c r="AA13" s="147" t="e">
        <v>#N/A</v>
      </c>
      <c r="AB13" s="147" t="e">
        <v>#N/A</v>
      </c>
      <c r="AC13" s="147" t="e">
        <v>#N/A</v>
      </c>
      <c r="AD13" s="147" t="e">
        <v>#N/A</v>
      </c>
      <c r="AE13" s="147" t="e">
        <v>#N/A</v>
      </c>
      <c r="AF13" s="147" t="e">
        <v>#N/A</v>
      </c>
      <c r="AG13" s="147" t="e">
        <v>#N/A</v>
      </c>
      <c r="AH13" s="147" t="e">
        <v>#N/A</v>
      </c>
      <c r="AI13" s="147" t="e">
        <v>#N/A</v>
      </c>
      <c r="AJ13" s="147" t="e">
        <v>#N/A</v>
      </c>
      <c r="AK13" s="147" t="e">
        <v>#N/A</v>
      </c>
      <c r="AL13" s="147" t="e">
        <v>#N/A</v>
      </c>
      <c r="AM13" s="147" t="e">
        <v>#N/A</v>
      </c>
      <c r="AN13" s="147" t="e">
        <v>#N/A</v>
      </c>
      <c r="AO13" s="147" t="e">
        <v>#N/A</v>
      </c>
      <c r="AP13" s="147" t="e">
        <v>#N/A</v>
      </c>
      <c r="AQ13" s="147" t="e">
        <v>#N/A</v>
      </c>
      <c r="AR13" s="147" t="e">
        <v>#N/A</v>
      </c>
      <c r="AS13" s="147" t="e">
        <v>#N/A</v>
      </c>
      <c r="AT13" s="147" t="e">
        <v>#N/A</v>
      </c>
      <c r="AU13" s="147" t="e">
        <v>#N/A</v>
      </c>
      <c r="AV13" s="147" t="e">
        <v>#N/A</v>
      </c>
      <c r="AW13" s="147" t="e">
        <v>#N/A</v>
      </c>
      <c r="AX13" s="147" t="e">
        <v>#N/A</v>
      </c>
      <c r="AY13" s="147" t="e">
        <v>#N/A</v>
      </c>
      <c r="AZ13" s="147" t="e">
        <v>#N/A</v>
      </c>
      <c r="BA13" s="147" t="e">
        <v>#N/A</v>
      </c>
      <c r="BB13" s="147" t="e">
        <v>#N/A</v>
      </c>
      <c r="BC13" s="147" t="e">
        <v>#N/A</v>
      </c>
      <c r="BD13" s="147" t="e">
        <v>#N/A</v>
      </c>
      <c r="BE13" s="147" t="e">
        <v>#N/A</v>
      </c>
      <c r="BF13" s="147" t="e">
        <v>#N/A</v>
      </c>
      <c r="BG13" s="147" t="e">
        <v>#N/A</v>
      </c>
      <c r="BH13" s="147" t="e">
        <v>#N/A</v>
      </c>
      <c r="BI13" s="147" t="e">
        <v>#N/A</v>
      </c>
      <c r="BJ13" s="147" t="e">
        <v>#N/A</v>
      </c>
      <c r="BK13" s="147" t="e">
        <v>#N/A</v>
      </c>
      <c r="BL13" s="147" t="e">
        <v>#N/A</v>
      </c>
      <c r="BM13" s="147" t="e">
        <v>#N/A</v>
      </c>
      <c r="BN13" s="147" t="e">
        <v>#N/A</v>
      </c>
      <c r="BO13" s="147" t="e">
        <v>#N/A</v>
      </c>
      <c r="BP13" s="147" t="e">
        <v>#N/A</v>
      </c>
      <c r="BQ13" s="147" t="e">
        <v>#N/A</v>
      </c>
      <c r="BR13" s="147" t="e">
        <v>#N/A</v>
      </c>
      <c r="BS13" s="147" t="e">
        <v>#N/A</v>
      </c>
      <c r="BT13" s="147" t="e">
        <v>#N/A</v>
      </c>
      <c r="BU13" s="147" t="e">
        <v>#N/A</v>
      </c>
      <c r="BV13" s="147" t="e">
        <v>#N/A</v>
      </c>
      <c r="BW13" s="147" t="e">
        <v>#N/A</v>
      </c>
      <c r="BX13" s="147" t="e">
        <v>#N/A</v>
      </c>
      <c r="BY13" s="147" t="e">
        <v>#N/A</v>
      </c>
      <c r="BZ13" s="147" t="e">
        <v>#N/A</v>
      </c>
      <c r="CA13" s="147" t="e">
        <v>#N/A</v>
      </c>
      <c r="CB13" s="147" t="e">
        <v>#N/A</v>
      </c>
      <c r="CC13" s="147" t="e">
        <v>#N/A</v>
      </c>
      <c r="CD13" s="147" t="e">
        <v>#N/A</v>
      </c>
      <c r="CE13" s="147" t="e">
        <v>#N/A</v>
      </c>
      <c r="CF13" s="147" t="e">
        <v>#N/A</v>
      </c>
      <c r="CG13" s="147" t="e">
        <v>#N/A</v>
      </c>
      <c r="CH13" s="147" t="e">
        <v>#N/A</v>
      </c>
      <c r="CI13" s="147" t="e">
        <v>#N/A</v>
      </c>
      <c r="CJ13" s="147" t="e">
        <v>#N/A</v>
      </c>
      <c r="CK13" s="147" t="e">
        <v>#N/A</v>
      </c>
      <c r="CL13" s="147" t="e">
        <v>#N/A</v>
      </c>
      <c r="CM13" s="147" t="e">
        <v>#N/A</v>
      </c>
      <c r="CN13" s="147">
        <v>3412339</v>
      </c>
      <c r="CO13" s="147">
        <v>3454392</v>
      </c>
      <c r="CP13" s="147">
        <v>2253370</v>
      </c>
      <c r="CQ13" s="147">
        <v>2209867</v>
      </c>
      <c r="CR13" s="147">
        <v>245066</v>
      </c>
      <c r="CS13" s="147">
        <v>255509</v>
      </c>
      <c r="CT13" s="147">
        <v>3459952</v>
      </c>
      <c r="CU13" s="147">
        <v>3498933</v>
      </c>
      <c r="CV13" s="147">
        <v>2272998</v>
      </c>
      <c r="CW13" s="147">
        <v>2227027</v>
      </c>
      <c r="CX13" s="147">
        <v>247096</v>
      </c>
      <c r="CY13" s="147">
        <v>256280</v>
      </c>
      <c r="CZ13" s="147">
        <v>3511783</v>
      </c>
      <c r="DA13" s="147">
        <v>3546076</v>
      </c>
      <c r="DB13" s="147">
        <v>2295772</v>
      </c>
      <c r="DC13" s="147">
        <v>2245793</v>
      </c>
      <c r="DD13" s="147">
        <v>248019</v>
      </c>
      <c r="DE13" s="147">
        <v>256740</v>
      </c>
      <c r="DF13" s="147">
        <v>3567977</v>
      </c>
      <c r="DG13" s="147">
        <v>3595443</v>
      </c>
      <c r="DH13" s="147">
        <v>2318465</v>
      </c>
      <c r="DI13" s="147">
        <v>2264001</v>
      </c>
      <c r="DJ13" s="147">
        <v>249630</v>
      </c>
      <c r="DK13" s="147">
        <v>257343</v>
      </c>
      <c r="DL13" s="147">
        <v>3623687</v>
      </c>
      <c r="DM13" s="147">
        <v>3642549</v>
      </c>
      <c r="DN13" s="147">
        <v>2340159</v>
      </c>
      <c r="DO13" s="147">
        <v>2279727</v>
      </c>
      <c r="DP13" s="147">
        <v>251224</v>
      </c>
      <c r="DQ13" s="147">
        <v>257055</v>
      </c>
      <c r="DR13" s="147">
        <v>3679684</v>
      </c>
      <c r="DS13" s="147">
        <v>3687495</v>
      </c>
      <c r="DT13" s="147">
        <v>2358531</v>
      </c>
      <c r="DU13" s="147">
        <v>2290187</v>
      </c>
      <c r="DV13" s="147">
        <v>252760</v>
      </c>
      <c r="DW13" s="147">
        <v>257209</v>
      </c>
      <c r="DX13" s="147">
        <v>3718224</v>
      </c>
      <c r="DY13" s="147">
        <v>3714590</v>
      </c>
      <c r="DZ13" s="147">
        <v>2364675</v>
      </c>
      <c r="EA13" s="147">
        <v>2288926</v>
      </c>
      <c r="EB13" s="147">
        <v>253489</v>
      </c>
      <c r="EC13" s="147">
        <v>256164</v>
      </c>
      <c r="ED13" s="147">
        <v>3742688</v>
      </c>
      <c r="EE13" s="147">
        <v>3727204</v>
      </c>
      <c r="EF13" s="147">
        <v>2360269</v>
      </c>
      <c r="EG13" s="147">
        <v>2277494</v>
      </c>
      <c r="EH13" s="147">
        <v>254526</v>
      </c>
      <c r="EI13" s="147">
        <v>254867</v>
      </c>
      <c r="EJ13" s="147">
        <v>3758340</v>
      </c>
      <c r="EK13" s="147">
        <v>3733092</v>
      </c>
      <c r="EL13" s="147">
        <v>2351838</v>
      </c>
      <c r="EM13" s="147">
        <v>2264540</v>
      </c>
      <c r="EN13" s="147">
        <v>255418</v>
      </c>
      <c r="EO13" s="147">
        <v>254094</v>
      </c>
      <c r="EP13" s="147">
        <v>3761014</v>
      </c>
      <c r="EQ13" s="147">
        <v>3727711</v>
      </c>
      <c r="ER13" s="147">
        <v>2335555</v>
      </c>
      <c r="ES13" s="147">
        <v>2244765</v>
      </c>
      <c r="ET13" s="147">
        <v>255834</v>
      </c>
      <c r="EU13" s="147">
        <v>253338</v>
      </c>
      <c r="EV13" s="147">
        <v>3742495</v>
      </c>
      <c r="EW13" s="147">
        <v>3704787</v>
      </c>
      <c r="EX13" s="147">
        <v>2306388</v>
      </c>
      <c r="EY13" s="147">
        <v>2214438</v>
      </c>
      <c r="EZ13" s="147">
        <v>254875</v>
      </c>
      <c r="FA13" s="147">
        <v>251397</v>
      </c>
      <c r="FB13" s="147">
        <v>3648422</v>
      </c>
      <c r="FC13" s="147">
        <v>3618501</v>
      </c>
      <c r="FD13" s="147">
        <v>2228023</v>
      </c>
      <c r="FE13" s="147">
        <v>2142312</v>
      </c>
      <c r="FF13" s="147">
        <v>248575</v>
      </c>
      <c r="FG13" s="147">
        <v>245131</v>
      </c>
      <c r="FH13" s="147">
        <v>3639919</v>
      </c>
      <c r="FI13" s="147">
        <v>3613520</v>
      </c>
      <c r="FJ13" s="147">
        <v>2198817</v>
      </c>
      <c r="FK13" s="147">
        <v>2116416</v>
      </c>
      <c r="FL13" s="147">
        <v>247203</v>
      </c>
      <c r="FM13" s="147">
        <v>243370</v>
      </c>
      <c r="FN13" s="147">
        <v>3649871</v>
      </c>
      <c r="FO13" s="147">
        <v>3624388</v>
      </c>
      <c r="FP13" s="147">
        <v>2182001</v>
      </c>
      <c r="FQ13" s="147">
        <v>2100019</v>
      </c>
      <c r="FR13" s="147">
        <v>246260</v>
      </c>
      <c r="FS13" s="147">
        <v>241979</v>
      </c>
    </row>
    <row r="14" spans="1:175" x14ac:dyDescent="0.2">
      <c r="A14" s="107" t="s">
        <v>326</v>
      </c>
      <c r="B14" s="147" t="e">
        <v>#N/A</v>
      </c>
      <c r="C14" s="147" t="e">
        <v>#N/A</v>
      </c>
      <c r="D14" s="147" t="e">
        <v>#N/A</v>
      </c>
      <c r="E14" s="147" t="e">
        <v>#N/A</v>
      </c>
      <c r="F14" s="147" t="e">
        <v>#N/A</v>
      </c>
      <c r="G14" s="147" t="e">
        <v>#N/A</v>
      </c>
      <c r="H14" s="147" t="e">
        <v>#N/A</v>
      </c>
      <c r="I14" s="147" t="e">
        <v>#N/A</v>
      </c>
      <c r="J14" s="147" t="e">
        <v>#N/A</v>
      </c>
      <c r="K14" s="147" t="e">
        <v>#N/A</v>
      </c>
      <c r="L14" s="147" t="e">
        <v>#N/A</v>
      </c>
      <c r="M14" s="147" t="e">
        <v>#N/A</v>
      </c>
      <c r="N14" s="147" t="e">
        <v>#N/A</v>
      </c>
      <c r="O14" s="147" t="e">
        <v>#N/A</v>
      </c>
      <c r="P14" s="147" t="e">
        <v>#N/A</v>
      </c>
      <c r="Q14" s="147" t="e">
        <v>#N/A</v>
      </c>
      <c r="R14" s="147" t="e">
        <v>#N/A</v>
      </c>
      <c r="S14" s="147" t="e">
        <v>#N/A</v>
      </c>
      <c r="T14" s="147" t="e">
        <v>#N/A</v>
      </c>
      <c r="U14" s="147" t="e">
        <v>#N/A</v>
      </c>
      <c r="V14" s="147" t="e">
        <v>#N/A</v>
      </c>
      <c r="W14" s="147" t="e">
        <v>#N/A</v>
      </c>
      <c r="X14" s="147" t="e">
        <v>#N/A</v>
      </c>
      <c r="Y14" s="147" t="e">
        <v>#N/A</v>
      </c>
      <c r="Z14" s="147" t="e">
        <v>#N/A</v>
      </c>
      <c r="AA14" s="147" t="e">
        <v>#N/A</v>
      </c>
      <c r="AB14" s="147" t="e">
        <v>#N/A</v>
      </c>
      <c r="AC14" s="147" t="e">
        <v>#N/A</v>
      </c>
      <c r="AD14" s="147" t="e">
        <v>#N/A</v>
      </c>
      <c r="AE14" s="147" t="e">
        <v>#N/A</v>
      </c>
      <c r="AF14" s="147" t="e">
        <v>#N/A</v>
      </c>
      <c r="AG14" s="147" t="e">
        <v>#N/A</v>
      </c>
      <c r="AH14" s="147" t="e">
        <v>#N/A</v>
      </c>
      <c r="AI14" s="147" t="e">
        <v>#N/A</v>
      </c>
      <c r="AJ14" s="147" t="e">
        <v>#N/A</v>
      </c>
      <c r="AK14" s="147" t="e">
        <v>#N/A</v>
      </c>
      <c r="AL14" s="147" t="e">
        <v>#N/A</v>
      </c>
      <c r="AM14" s="147" t="e">
        <v>#N/A</v>
      </c>
      <c r="AN14" s="147" t="e">
        <v>#N/A</v>
      </c>
      <c r="AO14" s="147" t="e">
        <v>#N/A</v>
      </c>
      <c r="AP14" s="147" t="e">
        <v>#N/A</v>
      </c>
      <c r="AQ14" s="147" t="e">
        <v>#N/A</v>
      </c>
      <c r="AR14" s="147" t="e">
        <v>#N/A</v>
      </c>
      <c r="AS14" s="147" t="e">
        <v>#N/A</v>
      </c>
      <c r="AT14" s="147" t="e">
        <v>#N/A</v>
      </c>
      <c r="AU14" s="147" t="e">
        <v>#N/A</v>
      </c>
      <c r="AV14" s="147" t="e">
        <v>#N/A</v>
      </c>
      <c r="AW14" s="147" t="e">
        <v>#N/A</v>
      </c>
      <c r="AX14" s="147" t="e">
        <v>#N/A</v>
      </c>
      <c r="AY14" s="147" t="e">
        <v>#N/A</v>
      </c>
      <c r="AZ14" s="147" t="e">
        <v>#N/A</v>
      </c>
      <c r="BA14" s="147" t="e">
        <v>#N/A</v>
      </c>
      <c r="BB14" s="147" t="e">
        <v>#N/A</v>
      </c>
      <c r="BC14" s="147" t="e">
        <v>#N/A</v>
      </c>
      <c r="BD14" s="147" t="e">
        <v>#N/A</v>
      </c>
      <c r="BE14" s="147" t="e">
        <v>#N/A</v>
      </c>
      <c r="BF14" s="147" t="e">
        <v>#N/A</v>
      </c>
      <c r="BG14" s="147" t="e">
        <v>#N/A</v>
      </c>
      <c r="BH14" s="147" t="e">
        <v>#N/A</v>
      </c>
      <c r="BI14" s="147" t="e">
        <v>#N/A</v>
      </c>
      <c r="BJ14" s="147" t="e">
        <v>#N/A</v>
      </c>
      <c r="BK14" s="147" t="e">
        <v>#N/A</v>
      </c>
      <c r="BL14" s="147" t="e">
        <v>#N/A</v>
      </c>
      <c r="BM14" s="147" t="e">
        <v>#N/A</v>
      </c>
      <c r="BN14" s="147" t="e">
        <v>#N/A</v>
      </c>
      <c r="BO14" s="147" t="e">
        <v>#N/A</v>
      </c>
      <c r="BP14" s="147" t="e">
        <v>#N/A</v>
      </c>
      <c r="BQ14" s="147" t="e">
        <v>#N/A</v>
      </c>
      <c r="BR14" s="147" t="e">
        <v>#N/A</v>
      </c>
      <c r="BS14" s="147" t="e">
        <v>#N/A</v>
      </c>
      <c r="BT14" s="147" t="e">
        <v>#N/A</v>
      </c>
      <c r="BU14" s="147" t="e">
        <v>#N/A</v>
      </c>
      <c r="BV14" s="147" t="e">
        <v>#N/A</v>
      </c>
      <c r="BW14" s="147" t="e">
        <v>#N/A</v>
      </c>
      <c r="BX14" s="147" t="e">
        <v>#N/A</v>
      </c>
      <c r="BY14" s="147" t="e">
        <v>#N/A</v>
      </c>
      <c r="BZ14" s="147" t="e">
        <v>#N/A</v>
      </c>
      <c r="CA14" s="147" t="e">
        <v>#N/A</v>
      </c>
      <c r="CB14" s="147" t="e">
        <v>#N/A</v>
      </c>
      <c r="CC14" s="147" t="e">
        <v>#N/A</v>
      </c>
      <c r="CD14" s="147" t="e">
        <v>#N/A</v>
      </c>
      <c r="CE14" s="147" t="e">
        <v>#N/A</v>
      </c>
      <c r="CF14" s="147" t="e">
        <v>#N/A</v>
      </c>
      <c r="CG14" s="147" t="e">
        <v>#N/A</v>
      </c>
      <c r="CH14" s="147" t="e">
        <v>#N/A</v>
      </c>
      <c r="CI14" s="147" t="e">
        <v>#N/A</v>
      </c>
      <c r="CJ14" s="147" t="e">
        <v>#N/A</v>
      </c>
      <c r="CK14" s="147" t="e">
        <v>#N/A</v>
      </c>
      <c r="CL14" s="147" t="e">
        <v>#N/A</v>
      </c>
      <c r="CM14" s="147" t="e">
        <v>#N/A</v>
      </c>
      <c r="CN14" s="147">
        <v>10296710</v>
      </c>
      <c r="CO14" s="147">
        <v>10336426</v>
      </c>
      <c r="CP14" s="147">
        <v>8343169</v>
      </c>
      <c r="CQ14" s="147">
        <v>8320083</v>
      </c>
      <c r="CR14" s="147">
        <v>641582</v>
      </c>
      <c r="CS14" s="147">
        <v>610594</v>
      </c>
      <c r="CT14" s="147">
        <v>10386747</v>
      </c>
      <c r="CU14" s="147">
        <v>10427980</v>
      </c>
      <c r="CV14" s="147">
        <v>8397287</v>
      </c>
      <c r="CW14" s="147">
        <v>8373484</v>
      </c>
      <c r="CX14" s="147">
        <v>648803</v>
      </c>
      <c r="CY14" s="147">
        <v>617783</v>
      </c>
      <c r="CZ14" s="147">
        <v>10471714</v>
      </c>
      <c r="DA14" s="147">
        <v>10503390</v>
      </c>
      <c r="DB14" s="147">
        <v>8449496</v>
      </c>
      <c r="DC14" s="147">
        <v>8416391</v>
      </c>
      <c r="DD14" s="147">
        <v>655920</v>
      </c>
      <c r="DE14" s="147">
        <v>622880</v>
      </c>
      <c r="DF14" s="147">
        <v>10549159</v>
      </c>
      <c r="DG14" s="147">
        <v>10582874</v>
      </c>
      <c r="DH14" s="147">
        <v>8493815</v>
      </c>
      <c r="DI14" s="147">
        <v>8458286</v>
      </c>
      <c r="DJ14" s="147">
        <v>659771</v>
      </c>
      <c r="DK14" s="147">
        <v>628530</v>
      </c>
      <c r="DL14" s="147">
        <v>10650855</v>
      </c>
      <c r="DM14" s="147">
        <v>10673473</v>
      </c>
      <c r="DN14" s="147">
        <v>8550488</v>
      </c>
      <c r="DO14" s="147">
        <v>8504259</v>
      </c>
      <c r="DP14" s="147">
        <v>670753</v>
      </c>
      <c r="DQ14" s="147">
        <v>637301</v>
      </c>
      <c r="DR14" s="147">
        <v>10749263</v>
      </c>
      <c r="DS14" s="147">
        <v>10757638</v>
      </c>
      <c r="DT14" s="147">
        <v>8602394</v>
      </c>
      <c r="DU14" s="147">
        <v>8541272</v>
      </c>
      <c r="DV14" s="147">
        <v>680868</v>
      </c>
      <c r="DW14" s="147">
        <v>645922</v>
      </c>
      <c r="DX14" s="147">
        <v>10839361</v>
      </c>
      <c r="DY14" s="147">
        <v>10837696</v>
      </c>
      <c r="DZ14" s="147">
        <v>8646683</v>
      </c>
      <c r="EA14" s="147">
        <v>8575044</v>
      </c>
      <c r="EB14" s="147">
        <v>690527</v>
      </c>
      <c r="EC14" s="147">
        <v>654772</v>
      </c>
      <c r="ED14" s="147">
        <v>10927938</v>
      </c>
      <c r="EE14" s="147">
        <v>10910709</v>
      </c>
      <c r="EF14" s="147">
        <v>8686646</v>
      </c>
      <c r="EG14" s="147">
        <v>8600341</v>
      </c>
      <c r="EH14" s="147">
        <v>701260</v>
      </c>
      <c r="EI14" s="147">
        <v>664130</v>
      </c>
      <c r="EJ14" s="147">
        <v>10994718</v>
      </c>
      <c r="EK14" s="147">
        <v>10961704</v>
      </c>
      <c r="EL14" s="147">
        <v>8709844</v>
      </c>
      <c r="EM14" s="147">
        <v>8609787</v>
      </c>
      <c r="EN14" s="147">
        <v>711346</v>
      </c>
      <c r="EO14" s="147">
        <v>672445</v>
      </c>
      <c r="EP14" s="147">
        <v>11031601</v>
      </c>
      <c r="EQ14" s="147">
        <v>10986764</v>
      </c>
      <c r="ER14" s="147">
        <v>8709680</v>
      </c>
      <c r="ES14" s="147">
        <v>8600204</v>
      </c>
      <c r="ET14" s="147">
        <v>719595</v>
      </c>
      <c r="EU14" s="147">
        <v>679079</v>
      </c>
      <c r="EV14" s="147">
        <v>11064702</v>
      </c>
      <c r="EW14" s="147">
        <v>11013340</v>
      </c>
      <c r="EX14" s="147">
        <v>8706908</v>
      </c>
      <c r="EY14" s="147">
        <v>8591554</v>
      </c>
      <c r="EZ14" s="147">
        <v>727132</v>
      </c>
      <c r="FA14" s="147">
        <v>687021</v>
      </c>
      <c r="FB14" s="147">
        <v>11049201</v>
      </c>
      <c r="FC14" s="147">
        <v>11017202</v>
      </c>
      <c r="FD14" s="147">
        <v>8666820</v>
      </c>
      <c r="FE14" s="147">
        <v>8566304</v>
      </c>
      <c r="FF14" s="147">
        <v>730044</v>
      </c>
      <c r="FG14" s="147">
        <v>692624</v>
      </c>
      <c r="FH14" s="147">
        <v>11080256</v>
      </c>
      <c r="FI14" s="147">
        <v>11060272</v>
      </c>
      <c r="FJ14" s="147">
        <v>8645234</v>
      </c>
      <c r="FK14" s="147">
        <v>8553764</v>
      </c>
      <c r="FL14" s="147">
        <v>735284</v>
      </c>
      <c r="FM14" s="147">
        <v>697050</v>
      </c>
      <c r="FN14" s="147">
        <v>11100207</v>
      </c>
      <c r="FO14" s="147">
        <v>11092390</v>
      </c>
      <c r="FP14" s="147">
        <v>8619960</v>
      </c>
      <c r="FQ14" s="147">
        <v>8537593</v>
      </c>
      <c r="FR14" s="147">
        <v>737587</v>
      </c>
      <c r="FS14" s="147">
        <v>699521</v>
      </c>
    </row>
    <row r="15" spans="1:175" x14ac:dyDescent="0.2">
      <c r="A15" s="107" t="s">
        <v>21</v>
      </c>
      <c r="B15" s="147" t="e">
        <v>#N/A</v>
      </c>
      <c r="C15" s="147" t="e">
        <v>#N/A</v>
      </c>
      <c r="D15" s="147" t="e">
        <v>#N/A</v>
      </c>
      <c r="E15" s="147" t="e">
        <v>#N/A</v>
      </c>
      <c r="F15" s="147" t="e">
        <v>#N/A</v>
      </c>
      <c r="G15" s="147" t="e">
        <v>#N/A</v>
      </c>
      <c r="H15" s="147" t="e">
        <v>#N/A</v>
      </c>
      <c r="I15" s="147" t="e">
        <v>#N/A</v>
      </c>
      <c r="J15" s="147" t="e">
        <v>#N/A</v>
      </c>
      <c r="K15" s="147" t="e">
        <v>#N/A</v>
      </c>
      <c r="L15" s="147" t="e">
        <v>#N/A</v>
      </c>
      <c r="M15" s="147" t="e">
        <v>#N/A</v>
      </c>
      <c r="N15" s="147" t="e">
        <v>#N/A</v>
      </c>
      <c r="O15" s="147" t="e">
        <v>#N/A</v>
      </c>
      <c r="P15" s="147" t="e">
        <v>#N/A</v>
      </c>
      <c r="Q15" s="147" t="e">
        <v>#N/A</v>
      </c>
      <c r="R15" s="147" t="e">
        <v>#N/A</v>
      </c>
      <c r="S15" s="147" t="e">
        <v>#N/A</v>
      </c>
      <c r="T15" s="147" t="e">
        <v>#N/A</v>
      </c>
      <c r="U15" s="147" t="e">
        <v>#N/A</v>
      </c>
      <c r="V15" s="147" t="e">
        <v>#N/A</v>
      </c>
      <c r="W15" s="147" t="e">
        <v>#N/A</v>
      </c>
      <c r="X15" s="147" t="e">
        <v>#N/A</v>
      </c>
      <c r="Y15" s="147" t="e">
        <v>#N/A</v>
      </c>
      <c r="Z15" s="147" t="e">
        <v>#N/A</v>
      </c>
      <c r="AA15" s="147" t="e">
        <v>#N/A</v>
      </c>
      <c r="AB15" s="147" t="e">
        <v>#N/A</v>
      </c>
      <c r="AC15" s="147" t="e">
        <v>#N/A</v>
      </c>
      <c r="AD15" s="147" t="e">
        <v>#N/A</v>
      </c>
      <c r="AE15" s="147" t="e">
        <v>#N/A</v>
      </c>
      <c r="AF15" s="147" t="e">
        <v>#N/A</v>
      </c>
      <c r="AG15" s="147" t="e">
        <v>#N/A</v>
      </c>
      <c r="AH15" s="147" t="e">
        <v>#N/A</v>
      </c>
      <c r="AI15" s="147" t="e">
        <v>#N/A</v>
      </c>
      <c r="AJ15" s="147" t="e">
        <v>#N/A</v>
      </c>
      <c r="AK15" s="147" t="e">
        <v>#N/A</v>
      </c>
      <c r="AL15" s="147" t="e">
        <v>#N/A</v>
      </c>
      <c r="AM15" s="147" t="e">
        <v>#N/A</v>
      </c>
      <c r="AN15" s="147" t="e">
        <v>#N/A</v>
      </c>
      <c r="AO15" s="147" t="e">
        <v>#N/A</v>
      </c>
      <c r="AP15" s="147" t="e">
        <v>#N/A</v>
      </c>
      <c r="AQ15" s="147" t="e">
        <v>#N/A</v>
      </c>
      <c r="AR15" s="147" t="e">
        <v>#N/A</v>
      </c>
      <c r="AS15" s="147" t="e">
        <v>#N/A</v>
      </c>
      <c r="AT15" s="147" t="e">
        <v>#N/A</v>
      </c>
      <c r="AU15" s="147" t="e">
        <v>#N/A</v>
      </c>
      <c r="AV15" s="147" t="e">
        <v>#N/A</v>
      </c>
      <c r="AW15" s="147" t="e">
        <v>#N/A</v>
      </c>
      <c r="AX15" s="147" t="e">
        <v>#N/A</v>
      </c>
      <c r="AY15" s="147" t="e">
        <v>#N/A</v>
      </c>
      <c r="AZ15" s="147" t="e">
        <v>#N/A</v>
      </c>
      <c r="BA15" s="147" t="e">
        <v>#N/A</v>
      </c>
      <c r="BB15" s="147" t="e">
        <v>#N/A</v>
      </c>
      <c r="BC15" s="147" t="e">
        <v>#N/A</v>
      </c>
      <c r="BD15" s="147" t="e">
        <v>#N/A</v>
      </c>
      <c r="BE15" s="147" t="e">
        <v>#N/A</v>
      </c>
      <c r="BF15" s="147" t="e">
        <v>#N/A</v>
      </c>
      <c r="BG15" s="147" t="e">
        <v>#N/A</v>
      </c>
      <c r="BH15" s="147" t="e">
        <v>#N/A</v>
      </c>
      <c r="BI15" s="147" t="e">
        <v>#N/A</v>
      </c>
      <c r="BJ15" s="147" t="e">
        <v>#N/A</v>
      </c>
      <c r="BK15" s="147" t="e">
        <v>#N/A</v>
      </c>
      <c r="BL15" s="147" t="e">
        <v>#N/A</v>
      </c>
      <c r="BM15" s="147" t="e">
        <v>#N/A</v>
      </c>
      <c r="BN15" s="147" t="e">
        <v>#N/A</v>
      </c>
      <c r="BO15" s="147" t="e">
        <v>#N/A</v>
      </c>
      <c r="BP15" s="147" t="e">
        <v>#N/A</v>
      </c>
      <c r="BQ15" s="147" t="e">
        <v>#N/A</v>
      </c>
      <c r="BR15" s="147" t="e">
        <v>#N/A</v>
      </c>
      <c r="BS15" s="147" t="e">
        <v>#N/A</v>
      </c>
      <c r="BT15" s="147" t="e">
        <v>#N/A</v>
      </c>
      <c r="BU15" s="147" t="e">
        <v>#N/A</v>
      </c>
      <c r="BV15" s="147" t="e">
        <v>#N/A</v>
      </c>
      <c r="BW15" s="147" t="e">
        <v>#N/A</v>
      </c>
      <c r="BX15" s="147" t="e">
        <v>#N/A</v>
      </c>
      <c r="BY15" s="147" t="e">
        <v>#N/A</v>
      </c>
      <c r="BZ15" s="147" t="e">
        <v>#N/A</v>
      </c>
      <c r="CA15" s="147" t="e">
        <v>#N/A</v>
      </c>
      <c r="CB15" s="147" t="e">
        <v>#N/A</v>
      </c>
      <c r="CC15" s="147" t="e">
        <v>#N/A</v>
      </c>
      <c r="CD15" s="147" t="e">
        <v>#N/A</v>
      </c>
      <c r="CE15" s="147" t="e">
        <v>#N/A</v>
      </c>
      <c r="CF15" s="147" t="e">
        <v>#N/A</v>
      </c>
      <c r="CG15" s="147" t="e">
        <v>#N/A</v>
      </c>
      <c r="CH15" s="147" t="e">
        <v>#N/A</v>
      </c>
      <c r="CI15" s="147" t="e">
        <v>#N/A</v>
      </c>
      <c r="CJ15" s="147" t="e">
        <v>#N/A</v>
      </c>
      <c r="CK15" s="147" t="e">
        <v>#N/A</v>
      </c>
      <c r="CL15" s="147" t="e">
        <v>#N/A</v>
      </c>
      <c r="CM15" s="147" t="e">
        <v>#N/A</v>
      </c>
      <c r="CN15" s="147">
        <v>4841746</v>
      </c>
      <c r="CO15" s="147">
        <v>4981757</v>
      </c>
      <c r="CP15" s="147">
        <v>3595797</v>
      </c>
      <c r="CQ15" s="147">
        <v>3594325</v>
      </c>
      <c r="CR15" s="147">
        <v>457259</v>
      </c>
      <c r="CS15" s="147">
        <v>513082</v>
      </c>
      <c r="CT15" s="147">
        <v>4870050</v>
      </c>
      <c r="CU15" s="147">
        <v>5010293</v>
      </c>
      <c r="CV15" s="147">
        <v>3610644</v>
      </c>
      <c r="CW15" s="147">
        <v>3609390</v>
      </c>
      <c r="CX15" s="147">
        <v>459145</v>
      </c>
      <c r="CY15" s="147">
        <v>514218</v>
      </c>
      <c r="CZ15" s="147">
        <v>4903417</v>
      </c>
      <c r="DA15" s="147">
        <v>5039414</v>
      </c>
      <c r="DB15" s="147">
        <v>3627296</v>
      </c>
      <c r="DC15" s="147">
        <v>3622932</v>
      </c>
      <c r="DD15" s="147">
        <v>462825</v>
      </c>
      <c r="DE15" s="147">
        <v>515827</v>
      </c>
      <c r="DF15" s="147">
        <v>4937039</v>
      </c>
      <c r="DG15" s="147">
        <v>5066084</v>
      </c>
      <c r="DH15" s="147">
        <v>3643002</v>
      </c>
      <c r="DI15" s="147">
        <v>3633403</v>
      </c>
      <c r="DJ15" s="147">
        <v>466332</v>
      </c>
      <c r="DK15" s="147">
        <v>517004</v>
      </c>
      <c r="DL15" s="147">
        <v>4965770</v>
      </c>
      <c r="DM15" s="147">
        <v>5088512</v>
      </c>
      <c r="DN15" s="147">
        <v>3654858</v>
      </c>
      <c r="DO15" s="147">
        <v>3640392</v>
      </c>
      <c r="DP15" s="147">
        <v>468254</v>
      </c>
      <c r="DQ15" s="147">
        <v>517301</v>
      </c>
      <c r="DR15" s="147">
        <v>4993701</v>
      </c>
      <c r="DS15" s="147">
        <v>5108861</v>
      </c>
      <c r="DT15" s="147">
        <v>3666756</v>
      </c>
      <c r="DU15" s="147">
        <v>3645070</v>
      </c>
      <c r="DV15" s="147">
        <v>468902</v>
      </c>
      <c r="DW15" s="147">
        <v>516230</v>
      </c>
      <c r="DX15" s="147">
        <v>5008503</v>
      </c>
      <c r="DY15" s="147">
        <v>5116517</v>
      </c>
      <c r="DZ15" s="147">
        <v>3670848</v>
      </c>
      <c r="EA15" s="147">
        <v>3643108</v>
      </c>
      <c r="EB15" s="147">
        <v>468578</v>
      </c>
      <c r="EC15" s="147">
        <v>514612</v>
      </c>
      <c r="ED15" s="147">
        <v>5014332</v>
      </c>
      <c r="EE15" s="147">
        <v>5112799</v>
      </c>
      <c r="EF15" s="147">
        <v>3665535</v>
      </c>
      <c r="EG15" s="147">
        <v>3631716</v>
      </c>
      <c r="EH15" s="147">
        <v>468963</v>
      </c>
      <c r="EI15" s="147">
        <v>512445</v>
      </c>
      <c r="EJ15" s="147">
        <v>5005055</v>
      </c>
      <c r="EK15" s="147">
        <v>5095867</v>
      </c>
      <c r="EL15" s="147">
        <v>3653132</v>
      </c>
      <c r="EM15" s="147">
        <v>3613740</v>
      </c>
      <c r="EN15" s="147">
        <v>468609</v>
      </c>
      <c r="EO15" s="147">
        <v>509372</v>
      </c>
      <c r="EP15" s="147">
        <v>4985579</v>
      </c>
      <c r="EQ15" s="147">
        <v>5070093</v>
      </c>
      <c r="ER15" s="147">
        <v>3632033</v>
      </c>
      <c r="ES15" s="147">
        <v>3589558</v>
      </c>
      <c r="ET15" s="147">
        <v>467978</v>
      </c>
      <c r="EU15" s="147">
        <v>506503</v>
      </c>
      <c r="EV15" s="147">
        <v>4957974</v>
      </c>
      <c r="EW15" s="147">
        <v>5038660</v>
      </c>
      <c r="EX15" s="147">
        <v>3605777</v>
      </c>
      <c r="EY15" s="147">
        <v>3561616</v>
      </c>
      <c r="EZ15" s="147">
        <v>466577</v>
      </c>
      <c r="FA15" s="147">
        <v>503563</v>
      </c>
      <c r="FB15" s="147">
        <v>4861913</v>
      </c>
      <c r="FC15" s="147">
        <v>4947326</v>
      </c>
      <c r="FD15" s="147">
        <v>3530652</v>
      </c>
      <c r="FE15" s="147">
        <v>3492495</v>
      </c>
      <c r="FF15" s="147">
        <v>457555</v>
      </c>
      <c r="FG15" s="147">
        <v>493511</v>
      </c>
      <c r="FH15" s="147">
        <v>4826489</v>
      </c>
      <c r="FI15" s="147">
        <v>4921958</v>
      </c>
      <c r="FJ15" s="147">
        <v>3495434</v>
      </c>
      <c r="FK15" s="147">
        <v>3465149</v>
      </c>
      <c r="FL15" s="147">
        <v>452658</v>
      </c>
      <c r="FM15" s="147">
        <v>489287</v>
      </c>
      <c r="FN15" s="147">
        <v>4815897</v>
      </c>
      <c r="FO15" s="147">
        <v>4915940</v>
      </c>
      <c r="FP15" s="147">
        <v>3477853</v>
      </c>
      <c r="FQ15" s="147">
        <v>3451710</v>
      </c>
      <c r="FR15" s="147">
        <v>449408</v>
      </c>
      <c r="FS15" s="147">
        <v>485957</v>
      </c>
    </row>
    <row r="16" spans="1:175" x14ac:dyDescent="0.2">
      <c r="A16" s="107" t="s">
        <v>22</v>
      </c>
      <c r="B16" s="147" t="e">
        <v>#N/A</v>
      </c>
      <c r="C16" s="147" t="e">
        <v>#N/A</v>
      </c>
      <c r="D16" s="147" t="e">
        <v>#N/A</v>
      </c>
      <c r="E16" s="147" t="e">
        <v>#N/A</v>
      </c>
      <c r="F16" s="147" t="e">
        <v>#N/A</v>
      </c>
      <c r="G16" s="147" t="e">
        <v>#N/A</v>
      </c>
      <c r="H16" s="147" t="e">
        <v>#N/A</v>
      </c>
      <c r="I16" s="147" t="e">
        <v>#N/A</v>
      </c>
      <c r="J16" s="147" t="e">
        <v>#N/A</v>
      </c>
      <c r="K16" s="147" t="e">
        <v>#N/A</v>
      </c>
      <c r="L16" s="147" t="e">
        <v>#N/A</v>
      </c>
      <c r="M16" s="147" t="e">
        <v>#N/A</v>
      </c>
      <c r="N16" s="147" t="e">
        <v>#N/A</v>
      </c>
      <c r="O16" s="147" t="e">
        <v>#N/A</v>
      </c>
      <c r="P16" s="147" t="e">
        <v>#N/A</v>
      </c>
      <c r="Q16" s="147" t="e">
        <v>#N/A</v>
      </c>
      <c r="R16" s="147" t="e">
        <v>#N/A</v>
      </c>
      <c r="S16" s="147" t="e">
        <v>#N/A</v>
      </c>
      <c r="T16" s="147" t="e">
        <v>#N/A</v>
      </c>
      <c r="U16" s="147" t="e">
        <v>#N/A</v>
      </c>
      <c r="V16" s="147" t="e">
        <v>#N/A</v>
      </c>
      <c r="W16" s="147" t="e">
        <v>#N/A</v>
      </c>
      <c r="X16" s="147" t="e">
        <v>#N/A</v>
      </c>
      <c r="Y16" s="147" t="e">
        <v>#N/A</v>
      </c>
      <c r="Z16" s="147" t="e">
        <v>#N/A</v>
      </c>
      <c r="AA16" s="147" t="e">
        <v>#N/A</v>
      </c>
      <c r="AB16" s="147" t="e">
        <v>#N/A</v>
      </c>
      <c r="AC16" s="147" t="e">
        <v>#N/A</v>
      </c>
      <c r="AD16" s="147" t="e">
        <v>#N/A</v>
      </c>
      <c r="AE16" s="147" t="e">
        <v>#N/A</v>
      </c>
      <c r="AF16" s="147" t="e">
        <v>#N/A</v>
      </c>
      <c r="AG16" s="147" t="e">
        <v>#N/A</v>
      </c>
      <c r="AH16" s="147" t="e">
        <v>#N/A</v>
      </c>
      <c r="AI16" s="147" t="e">
        <v>#N/A</v>
      </c>
      <c r="AJ16" s="147" t="e">
        <v>#N/A</v>
      </c>
      <c r="AK16" s="147" t="e">
        <v>#N/A</v>
      </c>
      <c r="AL16" s="147" t="e">
        <v>#N/A</v>
      </c>
      <c r="AM16" s="147" t="e">
        <v>#N/A</v>
      </c>
      <c r="AN16" s="147" t="e">
        <v>#N/A</v>
      </c>
      <c r="AO16" s="147" t="e">
        <v>#N/A</v>
      </c>
      <c r="AP16" s="147" t="e">
        <v>#N/A</v>
      </c>
      <c r="AQ16" s="147" t="e">
        <v>#N/A</v>
      </c>
      <c r="AR16" s="147" t="e">
        <v>#N/A</v>
      </c>
      <c r="AS16" s="147" t="e">
        <v>#N/A</v>
      </c>
      <c r="AT16" s="147" t="e">
        <v>#N/A</v>
      </c>
      <c r="AU16" s="147" t="e">
        <v>#N/A</v>
      </c>
      <c r="AV16" s="147" t="e">
        <v>#N/A</v>
      </c>
      <c r="AW16" s="147" t="e">
        <v>#N/A</v>
      </c>
      <c r="AX16" s="147" t="e">
        <v>#N/A</v>
      </c>
      <c r="AY16" s="147" t="e">
        <v>#N/A</v>
      </c>
      <c r="AZ16" s="147" t="e">
        <v>#N/A</v>
      </c>
      <c r="BA16" s="147" t="e">
        <v>#N/A</v>
      </c>
      <c r="BB16" s="147" t="e">
        <v>#N/A</v>
      </c>
      <c r="BC16" s="147" t="e">
        <v>#N/A</v>
      </c>
      <c r="BD16" s="147" t="e">
        <v>#N/A</v>
      </c>
      <c r="BE16" s="147" t="e">
        <v>#N/A</v>
      </c>
      <c r="BF16" s="147" t="e">
        <v>#N/A</v>
      </c>
      <c r="BG16" s="147" t="e">
        <v>#N/A</v>
      </c>
      <c r="BH16" s="147" t="e">
        <v>#N/A</v>
      </c>
      <c r="BI16" s="147" t="e">
        <v>#N/A</v>
      </c>
      <c r="BJ16" s="147" t="e">
        <v>#N/A</v>
      </c>
      <c r="BK16" s="147" t="e">
        <v>#N/A</v>
      </c>
      <c r="BL16" s="147" t="e">
        <v>#N/A</v>
      </c>
      <c r="BM16" s="147" t="e">
        <v>#N/A</v>
      </c>
      <c r="BN16" s="147" t="e">
        <v>#N/A</v>
      </c>
      <c r="BO16" s="147" t="e">
        <v>#N/A</v>
      </c>
      <c r="BP16" s="147" t="e">
        <v>#N/A</v>
      </c>
      <c r="BQ16" s="147" t="e">
        <v>#N/A</v>
      </c>
      <c r="BR16" s="147" t="e">
        <v>#N/A</v>
      </c>
      <c r="BS16" s="147" t="e">
        <v>#N/A</v>
      </c>
      <c r="BT16" s="147" t="e">
        <v>#N/A</v>
      </c>
      <c r="BU16" s="147" t="e">
        <v>#N/A</v>
      </c>
      <c r="BV16" s="147" t="e">
        <v>#N/A</v>
      </c>
      <c r="BW16" s="147" t="e">
        <v>#N/A</v>
      </c>
      <c r="BX16" s="147" t="e">
        <v>#N/A</v>
      </c>
      <c r="BY16" s="147" t="e">
        <v>#N/A</v>
      </c>
      <c r="BZ16" s="147" t="e">
        <v>#N/A</v>
      </c>
      <c r="CA16" s="147" t="e">
        <v>#N/A</v>
      </c>
      <c r="CB16" s="147" t="e">
        <v>#N/A</v>
      </c>
      <c r="CC16" s="147" t="e">
        <v>#N/A</v>
      </c>
      <c r="CD16" s="147" t="e">
        <v>#N/A</v>
      </c>
      <c r="CE16" s="147" t="e">
        <v>#N/A</v>
      </c>
      <c r="CF16" s="147" t="e">
        <v>#N/A</v>
      </c>
      <c r="CG16" s="147" t="e">
        <v>#N/A</v>
      </c>
      <c r="CH16" s="147" t="e">
        <v>#N/A</v>
      </c>
      <c r="CI16" s="147" t="e">
        <v>#N/A</v>
      </c>
      <c r="CJ16" s="147" t="e">
        <v>#N/A</v>
      </c>
      <c r="CK16" s="147" t="e">
        <v>#N/A</v>
      </c>
      <c r="CL16" s="147" t="e">
        <v>#N/A</v>
      </c>
      <c r="CM16" s="147" t="e">
        <v>#N/A</v>
      </c>
      <c r="CN16" s="147">
        <v>2529712</v>
      </c>
      <c r="CO16" s="147">
        <v>2517387</v>
      </c>
      <c r="CP16" s="147">
        <v>2273120</v>
      </c>
      <c r="CQ16" s="147">
        <v>2260760</v>
      </c>
      <c r="CR16" s="147">
        <v>129433</v>
      </c>
      <c r="CS16" s="147">
        <v>117815</v>
      </c>
      <c r="CT16" s="147">
        <v>2567424</v>
      </c>
      <c r="CU16" s="147">
        <v>2552223</v>
      </c>
      <c r="CV16" s="147">
        <v>2304021</v>
      </c>
      <c r="CW16" s="147">
        <v>2288787</v>
      </c>
      <c r="CX16" s="147">
        <v>132471</v>
      </c>
      <c r="CY16" s="147">
        <v>120297</v>
      </c>
      <c r="CZ16" s="147">
        <v>2604578</v>
      </c>
      <c r="DA16" s="147">
        <v>2584790</v>
      </c>
      <c r="DB16" s="147">
        <v>2333675</v>
      </c>
      <c r="DC16" s="147">
        <v>2314132</v>
      </c>
      <c r="DD16" s="147">
        <v>135930</v>
      </c>
      <c r="DE16" s="147">
        <v>123244</v>
      </c>
      <c r="DF16" s="147">
        <v>2644850</v>
      </c>
      <c r="DG16" s="147">
        <v>2619482</v>
      </c>
      <c r="DH16" s="147">
        <v>2365508</v>
      </c>
      <c r="DI16" s="147">
        <v>2341046</v>
      </c>
      <c r="DJ16" s="147">
        <v>139890</v>
      </c>
      <c r="DK16" s="147">
        <v>126419</v>
      </c>
      <c r="DL16" s="147">
        <v>2688975</v>
      </c>
      <c r="DM16" s="147">
        <v>2654936</v>
      </c>
      <c r="DN16" s="147">
        <v>2400232</v>
      </c>
      <c r="DO16" s="147">
        <v>2368651</v>
      </c>
      <c r="DP16" s="147">
        <v>144694</v>
      </c>
      <c r="DQ16" s="147">
        <v>129566</v>
      </c>
      <c r="DR16" s="147">
        <v>2743623</v>
      </c>
      <c r="DS16" s="147">
        <v>2699702</v>
      </c>
      <c r="DT16" s="147">
        <v>2444128</v>
      </c>
      <c r="DU16" s="147">
        <v>2403502</v>
      </c>
      <c r="DV16" s="147">
        <v>149480</v>
      </c>
      <c r="DW16" s="147">
        <v>133270</v>
      </c>
      <c r="DX16" s="147">
        <v>2791487</v>
      </c>
      <c r="DY16" s="147">
        <v>2738874</v>
      </c>
      <c r="DZ16" s="147">
        <v>2482529</v>
      </c>
      <c r="EA16" s="147">
        <v>2434258</v>
      </c>
      <c r="EB16" s="147">
        <v>153671</v>
      </c>
      <c r="EC16" s="147">
        <v>136383</v>
      </c>
      <c r="ED16" s="147">
        <v>2830763</v>
      </c>
      <c r="EE16" s="147">
        <v>2770507</v>
      </c>
      <c r="EF16" s="147">
        <v>2513374</v>
      </c>
      <c r="EG16" s="147">
        <v>2459012</v>
      </c>
      <c r="EH16" s="147">
        <v>157139</v>
      </c>
      <c r="EI16" s="147">
        <v>138782</v>
      </c>
      <c r="EJ16" s="147">
        <v>2871568</v>
      </c>
      <c r="EK16" s="147">
        <v>2806884</v>
      </c>
      <c r="EL16" s="147">
        <v>2544691</v>
      </c>
      <c r="EM16" s="147">
        <v>2486661</v>
      </c>
      <c r="EN16" s="147">
        <v>161251</v>
      </c>
      <c r="EO16" s="147">
        <v>142459</v>
      </c>
      <c r="EP16" s="147">
        <v>2904814</v>
      </c>
      <c r="EQ16" s="147">
        <v>2832505</v>
      </c>
      <c r="ER16" s="147">
        <v>2571110</v>
      </c>
      <c r="ES16" s="147">
        <v>2506357</v>
      </c>
      <c r="ET16" s="147">
        <v>164627</v>
      </c>
      <c r="EU16" s="147">
        <v>144733</v>
      </c>
      <c r="EV16" s="147">
        <v>2931014</v>
      </c>
      <c r="EW16" s="147">
        <v>2856115</v>
      </c>
      <c r="EX16" s="147">
        <v>2589661</v>
      </c>
      <c r="EY16" s="147">
        <v>2523303</v>
      </c>
      <c r="EZ16" s="147">
        <v>167991</v>
      </c>
      <c r="FA16" s="147">
        <v>147387</v>
      </c>
      <c r="FB16" s="147">
        <v>2944362</v>
      </c>
      <c r="FC16" s="147">
        <v>2869674</v>
      </c>
      <c r="FD16" s="147">
        <v>2595974</v>
      </c>
      <c r="FE16" s="147">
        <v>2530250</v>
      </c>
      <c r="FF16" s="147">
        <v>171145</v>
      </c>
      <c r="FG16" s="147">
        <v>150206</v>
      </c>
      <c r="FH16" s="147">
        <v>2962731</v>
      </c>
      <c r="FI16" s="147">
        <v>2888204</v>
      </c>
      <c r="FJ16" s="147">
        <v>2603967</v>
      </c>
      <c r="FK16" s="147">
        <v>2539865</v>
      </c>
      <c r="FL16" s="147">
        <v>175381</v>
      </c>
      <c r="FM16" s="147">
        <v>153401</v>
      </c>
      <c r="FN16" s="147">
        <v>2988492</v>
      </c>
      <c r="FO16" s="147">
        <v>2912847</v>
      </c>
      <c r="FP16" s="147">
        <v>2616623</v>
      </c>
      <c r="FQ16" s="147">
        <v>2552676</v>
      </c>
      <c r="FR16" s="147">
        <v>180489</v>
      </c>
      <c r="FS16" s="147">
        <v>157857</v>
      </c>
    </row>
    <row r="17" spans="1:175" x14ac:dyDescent="0.2">
      <c r="A17" s="107" t="s">
        <v>16</v>
      </c>
      <c r="B17" s="147" t="e">
        <v>#N/A</v>
      </c>
      <c r="C17" s="147" t="e">
        <v>#N/A</v>
      </c>
      <c r="D17" s="147" t="e">
        <v>#N/A</v>
      </c>
      <c r="E17" s="147" t="e">
        <v>#N/A</v>
      </c>
      <c r="F17" s="147" t="e">
        <v>#N/A</v>
      </c>
      <c r="G17" s="147" t="e">
        <v>#N/A</v>
      </c>
      <c r="H17" s="147" t="e">
        <v>#N/A</v>
      </c>
      <c r="I17" s="147" t="e">
        <v>#N/A</v>
      </c>
      <c r="J17" s="147" t="e">
        <v>#N/A</v>
      </c>
      <c r="K17" s="147" t="e">
        <v>#N/A</v>
      </c>
      <c r="L17" s="147" t="e">
        <v>#N/A</v>
      </c>
      <c r="M17" s="147" t="e">
        <v>#N/A</v>
      </c>
      <c r="N17" s="147" t="e">
        <v>#N/A</v>
      </c>
      <c r="O17" s="147" t="e">
        <v>#N/A</v>
      </c>
      <c r="P17" s="147" t="e">
        <v>#N/A</v>
      </c>
      <c r="Q17" s="147" t="e">
        <v>#N/A</v>
      </c>
      <c r="R17" s="147" t="e">
        <v>#N/A</v>
      </c>
      <c r="S17" s="147" t="e">
        <v>#N/A</v>
      </c>
      <c r="T17" s="147" t="e">
        <v>#N/A</v>
      </c>
      <c r="U17" s="147" t="e">
        <v>#N/A</v>
      </c>
      <c r="V17" s="147" t="e">
        <v>#N/A</v>
      </c>
      <c r="W17" s="147" t="e">
        <v>#N/A</v>
      </c>
      <c r="X17" s="147" t="e">
        <v>#N/A</v>
      </c>
      <c r="Y17" s="147" t="e">
        <v>#N/A</v>
      </c>
      <c r="Z17" s="147" t="e">
        <v>#N/A</v>
      </c>
      <c r="AA17" s="147" t="e">
        <v>#N/A</v>
      </c>
      <c r="AB17" s="147" t="e">
        <v>#N/A</v>
      </c>
      <c r="AC17" s="147" t="e">
        <v>#N/A</v>
      </c>
      <c r="AD17" s="147" t="e">
        <v>#N/A</v>
      </c>
      <c r="AE17" s="147" t="e">
        <v>#N/A</v>
      </c>
      <c r="AF17" s="147" t="e">
        <v>#N/A</v>
      </c>
      <c r="AG17" s="147" t="e">
        <v>#N/A</v>
      </c>
      <c r="AH17" s="147" t="e">
        <v>#N/A</v>
      </c>
      <c r="AI17" s="147" t="e">
        <v>#N/A</v>
      </c>
      <c r="AJ17" s="147" t="e">
        <v>#N/A</v>
      </c>
      <c r="AK17" s="147" t="e">
        <v>#N/A</v>
      </c>
      <c r="AL17" s="147" t="e">
        <v>#N/A</v>
      </c>
      <c r="AM17" s="147" t="e">
        <v>#N/A</v>
      </c>
      <c r="AN17" s="147" t="e">
        <v>#N/A</v>
      </c>
      <c r="AO17" s="147" t="e">
        <v>#N/A</v>
      </c>
      <c r="AP17" s="147" t="e">
        <v>#N/A</v>
      </c>
      <c r="AQ17" s="147" t="e">
        <v>#N/A</v>
      </c>
      <c r="AR17" s="147" t="e">
        <v>#N/A</v>
      </c>
      <c r="AS17" s="147" t="e">
        <v>#N/A</v>
      </c>
      <c r="AT17" s="147" t="e">
        <v>#N/A</v>
      </c>
      <c r="AU17" s="147" t="e">
        <v>#N/A</v>
      </c>
      <c r="AV17" s="147" t="e">
        <v>#N/A</v>
      </c>
      <c r="AW17" s="147" t="e">
        <v>#N/A</v>
      </c>
      <c r="AX17" s="147" t="e">
        <v>#N/A</v>
      </c>
      <c r="AY17" s="147" t="e">
        <v>#N/A</v>
      </c>
      <c r="AZ17" s="147" t="e">
        <v>#N/A</v>
      </c>
      <c r="BA17" s="147" t="e">
        <v>#N/A</v>
      </c>
      <c r="BB17" s="147" t="e">
        <v>#N/A</v>
      </c>
      <c r="BC17" s="147" t="e">
        <v>#N/A</v>
      </c>
      <c r="BD17" s="147" t="e">
        <v>#N/A</v>
      </c>
      <c r="BE17" s="147" t="e">
        <v>#N/A</v>
      </c>
      <c r="BF17" s="147" t="e">
        <v>#N/A</v>
      </c>
      <c r="BG17" s="147" t="e">
        <v>#N/A</v>
      </c>
      <c r="BH17" s="147" t="e">
        <v>#N/A</v>
      </c>
      <c r="BI17" s="147" t="e">
        <v>#N/A</v>
      </c>
      <c r="BJ17" s="147" t="e">
        <v>#N/A</v>
      </c>
      <c r="BK17" s="147" t="e">
        <v>#N/A</v>
      </c>
      <c r="BL17" s="147" t="e">
        <v>#N/A</v>
      </c>
      <c r="BM17" s="147" t="e">
        <v>#N/A</v>
      </c>
      <c r="BN17" s="147" t="e">
        <v>#N/A</v>
      </c>
      <c r="BO17" s="147" t="e">
        <v>#N/A</v>
      </c>
      <c r="BP17" s="147" t="e">
        <v>#N/A</v>
      </c>
      <c r="BQ17" s="147" t="e">
        <v>#N/A</v>
      </c>
      <c r="BR17" s="147" t="e">
        <v>#N/A</v>
      </c>
      <c r="BS17" s="147" t="e">
        <v>#N/A</v>
      </c>
      <c r="BT17" s="147" t="e">
        <v>#N/A</v>
      </c>
      <c r="BU17" s="147" t="e">
        <v>#N/A</v>
      </c>
      <c r="BV17" s="147" t="e">
        <v>#N/A</v>
      </c>
      <c r="BW17" s="147" t="e">
        <v>#N/A</v>
      </c>
      <c r="BX17" s="147" t="e">
        <v>#N/A</v>
      </c>
      <c r="BY17" s="147" t="e">
        <v>#N/A</v>
      </c>
      <c r="BZ17" s="147" t="e">
        <v>#N/A</v>
      </c>
      <c r="CA17" s="147" t="e">
        <v>#N/A</v>
      </c>
      <c r="CB17" s="147" t="e">
        <v>#N/A</v>
      </c>
      <c r="CC17" s="147" t="e">
        <v>#N/A</v>
      </c>
      <c r="CD17" s="147" t="e">
        <v>#N/A</v>
      </c>
      <c r="CE17" s="147" t="e">
        <v>#N/A</v>
      </c>
      <c r="CF17" s="147" t="e">
        <v>#N/A</v>
      </c>
      <c r="CG17" s="147" t="e">
        <v>#N/A</v>
      </c>
      <c r="CH17" s="147" t="e">
        <v>#N/A</v>
      </c>
      <c r="CI17" s="147" t="e">
        <v>#N/A</v>
      </c>
      <c r="CJ17" s="147" t="e">
        <v>#N/A</v>
      </c>
      <c r="CK17" s="147" t="e">
        <v>#N/A</v>
      </c>
      <c r="CL17" s="147" t="e">
        <v>#N/A</v>
      </c>
      <c r="CM17" s="147" t="e">
        <v>#N/A</v>
      </c>
      <c r="CN17" s="147">
        <v>1743222</v>
      </c>
      <c r="CO17" s="147">
        <v>1837148</v>
      </c>
      <c r="CP17" s="147">
        <v>1459821</v>
      </c>
      <c r="CQ17" s="147">
        <v>1530879</v>
      </c>
      <c r="CR17" s="147">
        <v>198992</v>
      </c>
      <c r="CS17" s="147">
        <v>218194</v>
      </c>
      <c r="CT17" s="147">
        <v>1752059</v>
      </c>
      <c r="CU17" s="147">
        <v>1842492</v>
      </c>
      <c r="CV17" s="147">
        <v>1463837</v>
      </c>
      <c r="CW17" s="147">
        <v>1531532</v>
      </c>
      <c r="CX17" s="147">
        <v>201242</v>
      </c>
      <c r="CY17" s="147">
        <v>220095</v>
      </c>
      <c r="CZ17" s="147">
        <v>1759303</v>
      </c>
      <c r="DA17" s="147">
        <v>1846506</v>
      </c>
      <c r="DB17" s="147">
        <v>1466051</v>
      </c>
      <c r="DC17" s="147">
        <v>1530248</v>
      </c>
      <c r="DD17" s="147">
        <v>203512</v>
      </c>
      <c r="DE17" s="147">
        <v>222157</v>
      </c>
      <c r="DF17" s="147">
        <v>1763762</v>
      </c>
      <c r="DG17" s="147">
        <v>1847267</v>
      </c>
      <c r="DH17" s="147">
        <v>1466583</v>
      </c>
      <c r="DI17" s="147">
        <v>1527390</v>
      </c>
      <c r="DJ17" s="147">
        <v>206048</v>
      </c>
      <c r="DK17" s="147">
        <v>224259</v>
      </c>
      <c r="DL17" s="147">
        <v>1767989</v>
      </c>
      <c r="DM17" s="147">
        <v>1847547</v>
      </c>
      <c r="DN17" s="147">
        <v>1465947</v>
      </c>
      <c r="DO17" s="147">
        <v>1522776</v>
      </c>
      <c r="DP17" s="147">
        <v>207720</v>
      </c>
      <c r="DQ17" s="147">
        <v>225994</v>
      </c>
      <c r="DR17" s="147">
        <v>1768280</v>
      </c>
      <c r="DS17" s="147">
        <v>1844742</v>
      </c>
      <c r="DT17" s="147">
        <v>1461659</v>
      </c>
      <c r="DU17" s="147">
        <v>1515742</v>
      </c>
      <c r="DV17" s="147">
        <v>209541</v>
      </c>
      <c r="DW17" s="147">
        <v>227943</v>
      </c>
      <c r="DX17" s="147">
        <v>1767199</v>
      </c>
      <c r="DY17" s="147">
        <v>1841640</v>
      </c>
      <c r="DZ17" s="147">
        <v>1457298</v>
      </c>
      <c r="EA17" s="147">
        <v>1509008</v>
      </c>
      <c r="EB17" s="147">
        <v>211085</v>
      </c>
      <c r="EC17" s="147">
        <v>229727</v>
      </c>
      <c r="ED17" s="147">
        <v>1768343</v>
      </c>
      <c r="EE17" s="147">
        <v>1840401</v>
      </c>
      <c r="EF17" s="147">
        <v>1454084</v>
      </c>
      <c r="EG17" s="147">
        <v>1503203</v>
      </c>
      <c r="EH17" s="147">
        <v>213433</v>
      </c>
      <c r="EI17" s="147">
        <v>232357</v>
      </c>
      <c r="EJ17" s="147">
        <v>1771079</v>
      </c>
      <c r="EK17" s="147">
        <v>1841537</v>
      </c>
      <c r="EL17" s="147">
        <v>1452083</v>
      </c>
      <c r="EM17" s="147">
        <v>1499469</v>
      </c>
      <c r="EN17" s="147">
        <v>215843</v>
      </c>
      <c r="EO17" s="147">
        <v>235376</v>
      </c>
      <c r="EP17" s="147">
        <v>1770268</v>
      </c>
      <c r="EQ17" s="147">
        <v>1838428</v>
      </c>
      <c r="ER17" s="147">
        <v>1446556</v>
      </c>
      <c r="ES17" s="147">
        <v>1491999</v>
      </c>
      <c r="ET17" s="147">
        <v>218892</v>
      </c>
      <c r="EU17" s="147">
        <v>238320</v>
      </c>
      <c r="EV17" s="147">
        <v>1757393</v>
      </c>
      <c r="EW17" s="147">
        <v>1822525</v>
      </c>
      <c r="EX17" s="147">
        <v>1431713</v>
      </c>
      <c r="EY17" s="147">
        <v>1474138</v>
      </c>
      <c r="EZ17" s="147">
        <v>220378</v>
      </c>
      <c r="FA17" s="147">
        <v>239927</v>
      </c>
      <c r="FB17" s="147">
        <v>1769229</v>
      </c>
      <c r="FC17" s="147">
        <v>1837378</v>
      </c>
      <c r="FD17" s="147">
        <v>1436377</v>
      </c>
      <c r="FE17" s="147">
        <v>1481139</v>
      </c>
      <c r="FF17" s="147">
        <v>225106</v>
      </c>
      <c r="FG17" s="147">
        <v>244848</v>
      </c>
      <c r="FH17" s="147">
        <v>1774717</v>
      </c>
      <c r="FI17" s="147">
        <v>1843208</v>
      </c>
      <c r="FJ17" s="147">
        <v>1432547</v>
      </c>
      <c r="FK17" s="147">
        <v>1477623</v>
      </c>
      <c r="FL17" s="147">
        <v>231022</v>
      </c>
      <c r="FM17" s="147">
        <v>250555</v>
      </c>
      <c r="FN17" s="147">
        <v>1787198</v>
      </c>
      <c r="FO17" s="147">
        <v>1855825</v>
      </c>
      <c r="FP17" s="147">
        <v>1434708</v>
      </c>
      <c r="FQ17" s="147">
        <v>1479676</v>
      </c>
      <c r="FR17" s="147">
        <v>237207</v>
      </c>
      <c r="FS17" s="147">
        <v>256783</v>
      </c>
    </row>
    <row r="18" spans="1:175" x14ac:dyDescent="0.2">
      <c r="A18" s="107" t="s">
        <v>23</v>
      </c>
      <c r="B18" s="147" t="e">
        <v>#N/A</v>
      </c>
      <c r="C18" s="147" t="e">
        <v>#N/A</v>
      </c>
      <c r="D18" s="147" t="e">
        <v>#N/A</v>
      </c>
      <c r="E18" s="147" t="e">
        <v>#N/A</v>
      </c>
      <c r="F18" s="147" t="e">
        <v>#N/A</v>
      </c>
      <c r="G18" s="147" t="e">
        <v>#N/A</v>
      </c>
      <c r="H18" s="147" t="e">
        <v>#N/A</v>
      </c>
      <c r="I18" s="147" t="e">
        <v>#N/A</v>
      </c>
      <c r="J18" s="147" t="e">
        <v>#N/A</v>
      </c>
      <c r="K18" s="147" t="e">
        <v>#N/A</v>
      </c>
      <c r="L18" s="147" t="e">
        <v>#N/A</v>
      </c>
      <c r="M18" s="147" t="e">
        <v>#N/A</v>
      </c>
      <c r="N18" s="147" t="e">
        <v>#N/A</v>
      </c>
      <c r="O18" s="147" t="e">
        <v>#N/A</v>
      </c>
      <c r="P18" s="147" t="e">
        <v>#N/A</v>
      </c>
      <c r="Q18" s="147" t="e">
        <v>#N/A</v>
      </c>
      <c r="R18" s="147" t="e">
        <v>#N/A</v>
      </c>
      <c r="S18" s="147" t="e">
        <v>#N/A</v>
      </c>
      <c r="T18" s="147" t="e">
        <v>#N/A</v>
      </c>
      <c r="U18" s="147" t="e">
        <v>#N/A</v>
      </c>
      <c r="V18" s="147" t="e">
        <v>#N/A</v>
      </c>
      <c r="W18" s="147" t="e">
        <v>#N/A</v>
      </c>
      <c r="X18" s="147" t="e">
        <v>#N/A</v>
      </c>
      <c r="Y18" s="147" t="e">
        <v>#N/A</v>
      </c>
      <c r="Z18" s="147" t="e">
        <v>#N/A</v>
      </c>
      <c r="AA18" s="147" t="e">
        <v>#N/A</v>
      </c>
      <c r="AB18" s="147" t="e">
        <v>#N/A</v>
      </c>
      <c r="AC18" s="147" t="e">
        <v>#N/A</v>
      </c>
      <c r="AD18" s="147" t="e">
        <v>#N/A</v>
      </c>
      <c r="AE18" s="147" t="e">
        <v>#N/A</v>
      </c>
      <c r="AF18" s="147" t="e">
        <v>#N/A</v>
      </c>
      <c r="AG18" s="147" t="e">
        <v>#N/A</v>
      </c>
      <c r="AH18" s="147" t="e">
        <v>#N/A</v>
      </c>
      <c r="AI18" s="147" t="e">
        <v>#N/A</v>
      </c>
      <c r="AJ18" s="147" t="e">
        <v>#N/A</v>
      </c>
      <c r="AK18" s="147" t="e">
        <v>#N/A</v>
      </c>
      <c r="AL18" s="147" t="e">
        <v>#N/A</v>
      </c>
      <c r="AM18" s="147" t="e">
        <v>#N/A</v>
      </c>
      <c r="AN18" s="147" t="e">
        <v>#N/A</v>
      </c>
      <c r="AO18" s="147" t="e">
        <v>#N/A</v>
      </c>
      <c r="AP18" s="147" t="e">
        <v>#N/A</v>
      </c>
      <c r="AQ18" s="147" t="e">
        <v>#N/A</v>
      </c>
      <c r="AR18" s="147" t="e">
        <v>#N/A</v>
      </c>
      <c r="AS18" s="147" t="e">
        <v>#N/A</v>
      </c>
      <c r="AT18" s="147" t="e">
        <v>#N/A</v>
      </c>
      <c r="AU18" s="147" t="e">
        <v>#N/A</v>
      </c>
      <c r="AV18" s="147" t="e">
        <v>#N/A</v>
      </c>
      <c r="AW18" s="147" t="e">
        <v>#N/A</v>
      </c>
      <c r="AX18" s="147" t="e">
        <v>#N/A</v>
      </c>
      <c r="AY18" s="147" t="e">
        <v>#N/A</v>
      </c>
      <c r="AZ18" s="147" t="e">
        <v>#N/A</v>
      </c>
      <c r="BA18" s="147" t="e">
        <v>#N/A</v>
      </c>
      <c r="BB18" s="147" t="e">
        <v>#N/A</v>
      </c>
      <c r="BC18" s="147" t="e">
        <v>#N/A</v>
      </c>
      <c r="BD18" s="147" t="e">
        <v>#N/A</v>
      </c>
      <c r="BE18" s="147" t="e">
        <v>#N/A</v>
      </c>
      <c r="BF18" s="147" t="e">
        <v>#N/A</v>
      </c>
      <c r="BG18" s="147" t="e">
        <v>#N/A</v>
      </c>
      <c r="BH18" s="147" t="e">
        <v>#N/A</v>
      </c>
      <c r="BI18" s="147" t="e">
        <v>#N/A</v>
      </c>
      <c r="BJ18" s="147" t="e">
        <v>#N/A</v>
      </c>
      <c r="BK18" s="147" t="e">
        <v>#N/A</v>
      </c>
      <c r="BL18" s="147" t="e">
        <v>#N/A</v>
      </c>
      <c r="BM18" s="147" t="e">
        <v>#N/A</v>
      </c>
      <c r="BN18" s="147" t="e">
        <v>#N/A</v>
      </c>
      <c r="BO18" s="147" t="e">
        <v>#N/A</v>
      </c>
      <c r="BP18" s="147" t="e">
        <v>#N/A</v>
      </c>
      <c r="BQ18" s="147" t="e">
        <v>#N/A</v>
      </c>
      <c r="BR18" s="147" t="e">
        <v>#N/A</v>
      </c>
      <c r="BS18" s="147" t="e">
        <v>#N/A</v>
      </c>
      <c r="BT18" s="147" t="e">
        <v>#N/A</v>
      </c>
      <c r="BU18" s="147" t="e">
        <v>#N/A</v>
      </c>
      <c r="BV18" s="147" t="e">
        <v>#N/A</v>
      </c>
      <c r="BW18" s="147" t="e">
        <v>#N/A</v>
      </c>
      <c r="BX18" s="147" t="e">
        <v>#N/A</v>
      </c>
      <c r="BY18" s="147" t="e">
        <v>#N/A</v>
      </c>
      <c r="BZ18" s="147" t="e">
        <v>#N/A</v>
      </c>
      <c r="CA18" s="147" t="e">
        <v>#N/A</v>
      </c>
      <c r="CB18" s="147" t="e">
        <v>#N/A</v>
      </c>
      <c r="CC18" s="147" t="e">
        <v>#N/A</v>
      </c>
      <c r="CD18" s="147" t="e">
        <v>#N/A</v>
      </c>
      <c r="CE18" s="147" t="e">
        <v>#N/A</v>
      </c>
      <c r="CF18" s="147" t="e">
        <v>#N/A</v>
      </c>
      <c r="CG18" s="147" t="e">
        <v>#N/A</v>
      </c>
      <c r="CH18" s="147" t="e">
        <v>#N/A</v>
      </c>
      <c r="CI18" s="147" t="e">
        <v>#N/A</v>
      </c>
      <c r="CJ18" s="147" t="e">
        <v>#N/A</v>
      </c>
      <c r="CK18" s="147" t="e">
        <v>#N/A</v>
      </c>
      <c r="CL18" s="147" t="e">
        <v>#N/A</v>
      </c>
      <c r="CM18" s="147" t="e">
        <v>#N/A</v>
      </c>
      <c r="CN18" s="147">
        <v>435764</v>
      </c>
      <c r="CO18" s="147">
        <v>463962</v>
      </c>
      <c r="CP18" s="147">
        <v>319932</v>
      </c>
      <c r="CQ18" s="147">
        <v>335754</v>
      </c>
      <c r="CR18" s="147">
        <v>97149</v>
      </c>
      <c r="CS18" s="147">
        <v>108431</v>
      </c>
      <c r="CT18" s="147">
        <v>439922</v>
      </c>
      <c r="CU18" s="147">
        <v>468299</v>
      </c>
      <c r="CV18" s="147">
        <v>321834</v>
      </c>
      <c r="CW18" s="147">
        <v>337481</v>
      </c>
      <c r="CX18" s="147">
        <v>98696</v>
      </c>
      <c r="CY18" s="147">
        <v>110311</v>
      </c>
      <c r="CZ18" s="147">
        <v>444443</v>
      </c>
      <c r="DA18" s="147">
        <v>472246</v>
      </c>
      <c r="DB18" s="147">
        <v>324326</v>
      </c>
      <c r="DC18" s="147">
        <v>339244</v>
      </c>
      <c r="DD18" s="147">
        <v>100079</v>
      </c>
      <c r="DE18" s="147">
        <v>111917</v>
      </c>
      <c r="DF18" s="147">
        <v>448755</v>
      </c>
      <c r="DG18" s="147">
        <v>476993</v>
      </c>
      <c r="DH18" s="147">
        <v>326138</v>
      </c>
      <c r="DI18" s="147">
        <v>341176</v>
      </c>
      <c r="DJ18" s="147">
        <v>101439</v>
      </c>
      <c r="DK18" s="147">
        <v>113697</v>
      </c>
      <c r="DL18" s="147">
        <v>453664</v>
      </c>
      <c r="DM18" s="147">
        <v>481663</v>
      </c>
      <c r="DN18" s="147">
        <v>328380</v>
      </c>
      <c r="DO18" s="147">
        <v>343229</v>
      </c>
      <c r="DP18" s="147">
        <v>103217</v>
      </c>
      <c r="DQ18" s="147">
        <v>115619</v>
      </c>
      <c r="DR18" s="147">
        <v>458493</v>
      </c>
      <c r="DS18" s="147">
        <v>486300</v>
      </c>
      <c r="DT18" s="147">
        <v>330253</v>
      </c>
      <c r="DU18" s="147">
        <v>344878</v>
      </c>
      <c r="DV18" s="147">
        <v>105207</v>
      </c>
      <c r="DW18" s="147">
        <v>117605</v>
      </c>
      <c r="DX18" s="147">
        <v>462437</v>
      </c>
      <c r="DY18" s="147">
        <v>490777</v>
      </c>
      <c r="DZ18" s="147">
        <v>331839</v>
      </c>
      <c r="EA18" s="147">
        <v>346612</v>
      </c>
      <c r="EB18" s="147">
        <v>107023</v>
      </c>
      <c r="EC18" s="147">
        <v>119636</v>
      </c>
      <c r="ED18" s="147">
        <v>466745</v>
      </c>
      <c r="EE18" s="147">
        <v>494863</v>
      </c>
      <c r="EF18" s="147">
        <v>333555</v>
      </c>
      <c r="EG18" s="147">
        <v>348361</v>
      </c>
      <c r="EH18" s="147">
        <v>108932</v>
      </c>
      <c r="EI18" s="147">
        <v>121472</v>
      </c>
      <c r="EJ18" s="147">
        <v>471436</v>
      </c>
      <c r="EK18" s="147">
        <v>499681</v>
      </c>
      <c r="EL18" s="147">
        <v>335407</v>
      </c>
      <c r="EM18" s="147">
        <v>350197</v>
      </c>
      <c r="EN18" s="147">
        <v>110811</v>
      </c>
      <c r="EO18" s="147">
        <v>123754</v>
      </c>
      <c r="EP18" s="147">
        <v>476467</v>
      </c>
      <c r="EQ18" s="147">
        <v>504804</v>
      </c>
      <c r="ER18" s="147">
        <v>337362</v>
      </c>
      <c r="ES18" s="147">
        <v>352126</v>
      </c>
      <c r="ET18" s="147">
        <v>112993</v>
      </c>
      <c r="EU18" s="147">
        <v>126135</v>
      </c>
      <c r="EV18" s="147">
        <v>481508</v>
      </c>
      <c r="EW18" s="147">
        <v>510420</v>
      </c>
      <c r="EX18" s="147">
        <v>339822</v>
      </c>
      <c r="EY18" s="147">
        <v>354860</v>
      </c>
      <c r="EZ18" s="147">
        <v>115195</v>
      </c>
      <c r="FA18" s="147">
        <v>128494</v>
      </c>
      <c r="FB18" s="147">
        <v>487575</v>
      </c>
      <c r="FC18" s="147">
        <v>517487</v>
      </c>
      <c r="FD18" s="147">
        <v>342829</v>
      </c>
      <c r="FE18" s="147">
        <v>358382</v>
      </c>
      <c r="FF18" s="147">
        <v>117703</v>
      </c>
      <c r="FG18" s="147">
        <v>131491</v>
      </c>
      <c r="FH18" s="147">
        <v>494394</v>
      </c>
      <c r="FI18" s="147">
        <v>526231</v>
      </c>
      <c r="FJ18" s="147">
        <v>345444</v>
      </c>
      <c r="FK18" s="147">
        <v>362067</v>
      </c>
      <c r="FL18" s="147">
        <v>120974</v>
      </c>
      <c r="FM18" s="147">
        <v>135386</v>
      </c>
      <c r="FN18" s="147">
        <v>501443</v>
      </c>
      <c r="FO18" s="147">
        <v>534980</v>
      </c>
      <c r="FP18" s="147">
        <v>347989</v>
      </c>
      <c r="FQ18" s="147">
        <v>365437</v>
      </c>
      <c r="FR18" s="147">
        <v>124076</v>
      </c>
      <c r="FS18" s="147">
        <v>138947</v>
      </c>
    </row>
    <row r="19" spans="1:175" x14ac:dyDescent="0.2">
      <c r="A19" s="107" t="s">
        <v>24</v>
      </c>
      <c r="B19" s="147" t="e">
        <v>#N/A</v>
      </c>
      <c r="C19" s="147" t="e">
        <v>#N/A</v>
      </c>
      <c r="D19" s="147" t="e">
        <v>#N/A</v>
      </c>
      <c r="E19" s="147" t="e">
        <v>#N/A</v>
      </c>
      <c r="F19" s="147" t="e">
        <v>#N/A</v>
      </c>
      <c r="G19" s="147" t="e">
        <v>#N/A</v>
      </c>
      <c r="H19" s="147" t="e">
        <v>#N/A</v>
      </c>
      <c r="I19" s="147" t="e">
        <v>#N/A</v>
      </c>
      <c r="J19" s="147" t="e">
        <v>#N/A</v>
      </c>
      <c r="K19" s="147" t="e">
        <v>#N/A</v>
      </c>
      <c r="L19" s="147" t="e">
        <v>#N/A</v>
      </c>
      <c r="M19" s="147" t="e">
        <v>#N/A</v>
      </c>
      <c r="N19" s="147" t="e">
        <v>#N/A</v>
      </c>
      <c r="O19" s="147" t="e">
        <v>#N/A</v>
      </c>
      <c r="P19" s="147" t="e">
        <v>#N/A</v>
      </c>
      <c r="Q19" s="147" t="e">
        <v>#N/A</v>
      </c>
      <c r="R19" s="147" t="e">
        <v>#N/A</v>
      </c>
      <c r="S19" s="147" t="e">
        <v>#N/A</v>
      </c>
      <c r="T19" s="147" t="e">
        <v>#N/A</v>
      </c>
      <c r="U19" s="147" t="e">
        <v>#N/A</v>
      </c>
      <c r="V19" s="147" t="e">
        <v>#N/A</v>
      </c>
      <c r="W19" s="147" t="e">
        <v>#N/A</v>
      </c>
      <c r="X19" s="147" t="e">
        <v>#N/A</v>
      </c>
      <c r="Y19" s="147" t="e">
        <v>#N/A</v>
      </c>
      <c r="Z19" s="147" t="e">
        <v>#N/A</v>
      </c>
      <c r="AA19" s="147" t="e">
        <v>#N/A</v>
      </c>
      <c r="AB19" s="147" t="e">
        <v>#N/A</v>
      </c>
      <c r="AC19" s="147" t="e">
        <v>#N/A</v>
      </c>
      <c r="AD19" s="147" t="e">
        <v>#N/A</v>
      </c>
      <c r="AE19" s="147" t="e">
        <v>#N/A</v>
      </c>
      <c r="AF19" s="147" t="e">
        <v>#N/A</v>
      </c>
      <c r="AG19" s="147" t="e">
        <v>#N/A</v>
      </c>
      <c r="AH19" s="147" t="e">
        <v>#N/A</v>
      </c>
      <c r="AI19" s="147" t="e">
        <v>#N/A</v>
      </c>
      <c r="AJ19" s="147" t="e">
        <v>#N/A</v>
      </c>
      <c r="AK19" s="147" t="e">
        <v>#N/A</v>
      </c>
      <c r="AL19" s="147" t="e">
        <v>#N/A</v>
      </c>
      <c r="AM19" s="147" t="e">
        <v>#N/A</v>
      </c>
      <c r="AN19" s="147" t="e">
        <v>#N/A</v>
      </c>
      <c r="AO19" s="147" t="e">
        <v>#N/A</v>
      </c>
      <c r="AP19" s="147" t="e">
        <v>#N/A</v>
      </c>
      <c r="AQ19" s="147" t="e">
        <v>#N/A</v>
      </c>
      <c r="AR19" s="147" t="e">
        <v>#N/A</v>
      </c>
      <c r="AS19" s="147" t="e">
        <v>#N/A</v>
      </c>
      <c r="AT19" s="147" t="e">
        <v>#N/A</v>
      </c>
      <c r="AU19" s="147" t="e">
        <v>#N/A</v>
      </c>
      <c r="AV19" s="147" t="e">
        <v>#N/A</v>
      </c>
      <c r="AW19" s="147" t="e">
        <v>#N/A</v>
      </c>
      <c r="AX19" s="147" t="e">
        <v>#N/A</v>
      </c>
      <c r="AY19" s="147" t="e">
        <v>#N/A</v>
      </c>
      <c r="AZ19" s="147" t="e">
        <v>#N/A</v>
      </c>
      <c r="BA19" s="147" t="e">
        <v>#N/A</v>
      </c>
      <c r="BB19" s="147" t="e">
        <v>#N/A</v>
      </c>
      <c r="BC19" s="147" t="e">
        <v>#N/A</v>
      </c>
      <c r="BD19" s="147" t="e">
        <v>#N/A</v>
      </c>
      <c r="BE19" s="147" t="e">
        <v>#N/A</v>
      </c>
      <c r="BF19" s="147" t="e">
        <v>#N/A</v>
      </c>
      <c r="BG19" s="147" t="e">
        <v>#N/A</v>
      </c>
      <c r="BH19" s="147" t="e">
        <v>#N/A</v>
      </c>
      <c r="BI19" s="147" t="e">
        <v>#N/A</v>
      </c>
      <c r="BJ19" s="147" t="e">
        <v>#N/A</v>
      </c>
      <c r="BK19" s="147" t="e">
        <v>#N/A</v>
      </c>
      <c r="BL19" s="147" t="e">
        <v>#N/A</v>
      </c>
      <c r="BM19" s="147" t="e">
        <v>#N/A</v>
      </c>
      <c r="BN19" s="147" t="e">
        <v>#N/A</v>
      </c>
      <c r="BO19" s="147" t="e">
        <v>#N/A</v>
      </c>
      <c r="BP19" s="147" t="e">
        <v>#N/A</v>
      </c>
      <c r="BQ19" s="147" t="e">
        <v>#N/A</v>
      </c>
      <c r="BR19" s="147" t="e">
        <v>#N/A</v>
      </c>
      <c r="BS19" s="147" t="e">
        <v>#N/A</v>
      </c>
      <c r="BT19" s="147" t="e">
        <v>#N/A</v>
      </c>
      <c r="BU19" s="147" t="e">
        <v>#N/A</v>
      </c>
      <c r="BV19" s="147" t="e">
        <v>#N/A</v>
      </c>
      <c r="BW19" s="147" t="e">
        <v>#N/A</v>
      </c>
      <c r="BX19" s="147" t="e">
        <v>#N/A</v>
      </c>
      <c r="BY19" s="147" t="e">
        <v>#N/A</v>
      </c>
      <c r="BZ19" s="147" t="e">
        <v>#N/A</v>
      </c>
      <c r="CA19" s="147" t="e">
        <v>#N/A</v>
      </c>
      <c r="CB19" s="147" t="e">
        <v>#N/A</v>
      </c>
      <c r="CC19" s="147" t="e">
        <v>#N/A</v>
      </c>
      <c r="CD19" s="147" t="e">
        <v>#N/A</v>
      </c>
      <c r="CE19" s="147" t="e">
        <v>#N/A</v>
      </c>
      <c r="CF19" s="147" t="e">
        <v>#N/A</v>
      </c>
      <c r="CG19" s="147" t="e">
        <v>#N/A</v>
      </c>
      <c r="CH19" s="147" t="e">
        <v>#N/A</v>
      </c>
      <c r="CI19" s="147" t="e">
        <v>#N/A</v>
      </c>
      <c r="CJ19" s="147" t="e">
        <v>#N/A</v>
      </c>
      <c r="CK19" s="147" t="e">
        <v>#N/A</v>
      </c>
      <c r="CL19" s="147" t="e">
        <v>#N/A</v>
      </c>
      <c r="CM19" s="147" t="e">
        <v>#N/A</v>
      </c>
      <c r="CN19" s="147">
        <v>285823</v>
      </c>
      <c r="CO19" s="147">
        <v>319023</v>
      </c>
      <c r="CP19" s="147">
        <v>128457</v>
      </c>
      <c r="CQ19" s="147">
        <v>129288</v>
      </c>
      <c r="CR19" s="147">
        <v>144771</v>
      </c>
      <c r="CS19" s="147">
        <v>173436</v>
      </c>
      <c r="CT19" s="147">
        <v>292811</v>
      </c>
      <c r="CU19" s="147">
        <v>325061</v>
      </c>
      <c r="CV19" s="147">
        <v>133624</v>
      </c>
      <c r="CW19" s="147">
        <v>133407</v>
      </c>
      <c r="CX19" s="147">
        <v>146099</v>
      </c>
      <c r="CY19" s="147">
        <v>174659</v>
      </c>
      <c r="CZ19" s="147">
        <v>299348</v>
      </c>
      <c r="DA19" s="147">
        <v>331844</v>
      </c>
      <c r="DB19" s="147">
        <v>138403</v>
      </c>
      <c r="DC19" s="147">
        <v>137816</v>
      </c>
      <c r="DD19" s="147">
        <v>147251</v>
      </c>
      <c r="DE19" s="147">
        <v>176364</v>
      </c>
      <c r="DF19" s="147">
        <v>306608</v>
      </c>
      <c r="DG19" s="147">
        <v>338188</v>
      </c>
      <c r="DH19" s="147">
        <v>142746</v>
      </c>
      <c r="DI19" s="147">
        <v>141138</v>
      </c>
      <c r="DJ19" s="147">
        <v>149358</v>
      </c>
      <c r="DK19" s="147">
        <v>178607</v>
      </c>
      <c r="DL19" s="147">
        <v>311816</v>
      </c>
      <c r="DM19" s="147">
        <v>342763</v>
      </c>
      <c r="DN19" s="147">
        <v>146251</v>
      </c>
      <c r="DO19" s="147">
        <v>144367</v>
      </c>
      <c r="DP19" s="147">
        <v>150450</v>
      </c>
      <c r="DQ19" s="147">
        <v>179506</v>
      </c>
      <c r="DR19" s="147">
        <v>316884</v>
      </c>
      <c r="DS19" s="147">
        <v>348768</v>
      </c>
      <c r="DT19" s="147">
        <v>149874</v>
      </c>
      <c r="DU19" s="147">
        <v>148683</v>
      </c>
      <c r="DV19" s="147">
        <v>151198</v>
      </c>
      <c r="DW19" s="147">
        <v>180261</v>
      </c>
      <c r="DX19" s="147">
        <v>321316</v>
      </c>
      <c r="DY19" s="147">
        <v>352505</v>
      </c>
      <c r="DZ19" s="147">
        <v>153333</v>
      </c>
      <c r="EA19" s="147">
        <v>151596</v>
      </c>
      <c r="EB19" s="147">
        <v>151595</v>
      </c>
      <c r="EC19" s="147">
        <v>180282</v>
      </c>
      <c r="ED19" s="147">
        <v>324618</v>
      </c>
      <c r="EE19" s="147">
        <v>356299</v>
      </c>
      <c r="EF19" s="147">
        <v>156380</v>
      </c>
      <c r="EG19" s="147">
        <v>154799</v>
      </c>
      <c r="EH19" s="147">
        <v>151325</v>
      </c>
      <c r="EI19" s="147">
        <v>180096</v>
      </c>
      <c r="EJ19" s="147">
        <v>327272</v>
      </c>
      <c r="EK19" s="147">
        <v>358320</v>
      </c>
      <c r="EL19" s="147">
        <v>158696</v>
      </c>
      <c r="EM19" s="147">
        <v>157336</v>
      </c>
      <c r="EN19" s="147">
        <v>151316</v>
      </c>
      <c r="EO19" s="147">
        <v>179168</v>
      </c>
      <c r="EP19" s="147">
        <v>327955</v>
      </c>
      <c r="EQ19" s="147">
        <v>359428</v>
      </c>
      <c r="ER19" s="147">
        <v>160669</v>
      </c>
      <c r="ES19" s="147">
        <v>159513</v>
      </c>
      <c r="ET19" s="147">
        <v>149706</v>
      </c>
      <c r="EU19" s="147">
        <v>177685</v>
      </c>
      <c r="EV19" s="147">
        <v>320878</v>
      </c>
      <c r="EW19" s="147">
        <v>350039</v>
      </c>
      <c r="EX19" s="147">
        <v>157312</v>
      </c>
      <c r="EY19" s="147">
        <v>155040</v>
      </c>
      <c r="EZ19" s="147">
        <v>146264</v>
      </c>
      <c r="FA19" s="147">
        <v>173265</v>
      </c>
      <c r="FB19" s="147">
        <v>318696</v>
      </c>
      <c r="FC19" s="147">
        <v>350560</v>
      </c>
      <c r="FD19" s="147">
        <v>156816</v>
      </c>
      <c r="FE19" s="147">
        <v>156054</v>
      </c>
      <c r="FF19" s="147">
        <v>144295</v>
      </c>
      <c r="FG19" s="147">
        <v>172380</v>
      </c>
      <c r="FH19" s="147">
        <v>321009</v>
      </c>
      <c r="FI19" s="147">
        <v>355716</v>
      </c>
      <c r="FJ19" s="147">
        <v>159250</v>
      </c>
      <c r="FK19" s="147">
        <v>160751</v>
      </c>
      <c r="FL19" s="147">
        <v>143180</v>
      </c>
      <c r="FM19" s="147">
        <v>171186</v>
      </c>
      <c r="FN19" s="147">
        <v>325785</v>
      </c>
      <c r="FO19" s="147">
        <v>361539</v>
      </c>
      <c r="FP19" s="147">
        <v>162662</v>
      </c>
      <c r="FQ19" s="147">
        <v>164050</v>
      </c>
      <c r="FR19" s="147">
        <v>143126</v>
      </c>
      <c r="FS19" s="147">
        <v>171773</v>
      </c>
    </row>
    <row r="20" spans="1:175" x14ac:dyDescent="0.2">
      <c r="A20" s="107" t="s">
        <v>25</v>
      </c>
      <c r="B20" s="147" t="e">
        <v>#N/A</v>
      </c>
      <c r="C20" s="147" t="e">
        <v>#N/A</v>
      </c>
      <c r="D20" s="147" t="e">
        <v>#N/A</v>
      </c>
      <c r="E20" s="147" t="e">
        <v>#N/A</v>
      </c>
      <c r="F20" s="147" t="e">
        <v>#N/A</v>
      </c>
      <c r="G20" s="147" t="e">
        <v>#N/A</v>
      </c>
      <c r="H20" s="147" t="e">
        <v>#N/A</v>
      </c>
      <c r="I20" s="147" t="e">
        <v>#N/A</v>
      </c>
      <c r="J20" s="147" t="e">
        <v>#N/A</v>
      </c>
      <c r="K20" s="147" t="e">
        <v>#N/A</v>
      </c>
      <c r="L20" s="147" t="e">
        <v>#N/A</v>
      </c>
      <c r="M20" s="147" t="e">
        <v>#N/A</v>
      </c>
      <c r="N20" s="147" t="e">
        <v>#N/A</v>
      </c>
      <c r="O20" s="147" t="e">
        <v>#N/A</v>
      </c>
      <c r="P20" s="147" t="e">
        <v>#N/A</v>
      </c>
      <c r="Q20" s="147" t="e">
        <v>#N/A</v>
      </c>
      <c r="R20" s="147" t="e">
        <v>#N/A</v>
      </c>
      <c r="S20" s="147" t="e">
        <v>#N/A</v>
      </c>
      <c r="T20" s="147" t="e">
        <v>#N/A</v>
      </c>
      <c r="U20" s="147" t="e">
        <v>#N/A</v>
      </c>
      <c r="V20" s="147" t="e">
        <v>#N/A</v>
      </c>
      <c r="W20" s="147" t="e">
        <v>#N/A</v>
      </c>
      <c r="X20" s="147" t="e">
        <v>#N/A</v>
      </c>
      <c r="Y20" s="147" t="e">
        <v>#N/A</v>
      </c>
      <c r="Z20" s="147" t="e">
        <v>#N/A</v>
      </c>
      <c r="AA20" s="147" t="e">
        <v>#N/A</v>
      </c>
      <c r="AB20" s="147" t="e">
        <v>#N/A</v>
      </c>
      <c r="AC20" s="147" t="e">
        <v>#N/A</v>
      </c>
      <c r="AD20" s="147" t="e">
        <v>#N/A</v>
      </c>
      <c r="AE20" s="147" t="e">
        <v>#N/A</v>
      </c>
      <c r="AF20" s="147" t="e">
        <v>#N/A</v>
      </c>
      <c r="AG20" s="147" t="e">
        <v>#N/A</v>
      </c>
      <c r="AH20" s="147" t="e">
        <v>#N/A</v>
      </c>
      <c r="AI20" s="147" t="e">
        <v>#N/A</v>
      </c>
      <c r="AJ20" s="147" t="e">
        <v>#N/A</v>
      </c>
      <c r="AK20" s="147" t="e">
        <v>#N/A</v>
      </c>
      <c r="AL20" s="147" t="e">
        <v>#N/A</v>
      </c>
      <c r="AM20" s="147" t="e">
        <v>#N/A</v>
      </c>
      <c r="AN20" s="147" t="e">
        <v>#N/A</v>
      </c>
      <c r="AO20" s="147" t="e">
        <v>#N/A</v>
      </c>
      <c r="AP20" s="147" t="e">
        <v>#N/A</v>
      </c>
      <c r="AQ20" s="147" t="e">
        <v>#N/A</v>
      </c>
      <c r="AR20" s="147" t="e">
        <v>#N/A</v>
      </c>
      <c r="AS20" s="147" t="e">
        <v>#N/A</v>
      </c>
      <c r="AT20" s="147" t="e">
        <v>#N/A</v>
      </c>
      <c r="AU20" s="147" t="e">
        <v>#N/A</v>
      </c>
      <c r="AV20" s="147" t="e">
        <v>#N/A</v>
      </c>
      <c r="AW20" s="147" t="e">
        <v>#N/A</v>
      </c>
      <c r="AX20" s="147" t="e">
        <v>#N/A</v>
      </c>
      <c r="AY20" s="147" t="e">
        <v>#N/A</v>
      </c>
      <c r="AZ20" s="147" t="e">
        <v>#N/A</v>
      </c>
      <c r="BA20" s="147" t="e">
        <v>#N/A</v>
      </c>
      <c r="BB20" s="147" t="e">
        <v>#N/A</v>
      </c>
      <c r="BC20" s="147" t="e">
        <v>#N/A</v>
      </c>
      <c r="BD20" s="147" t="e">
        <v>#N/A</v>
      </c>
      <c r="BE20" s="147" t="e">
        <v>#N/A</v>
      </c>
      <c r="BF20" s="147" t="e">
        <v>#N/A</v>
      </c>
      <c r="BG20" s="147" t="e">
        <v>#N/A</v>
      </c>
      <c r="BH20" s="147" t="e">
        <v>#N/A</v>
      </c>
      <c r="BI20" s="147" t="e">
        <v>#N/A</v>
      </c>
      <c r="BJ20" s="147" t="e">
        <v>#N/A</v>
      </c>
      <c r="BK20" s="147" t="e">
        <v>#N/A</v>
      </c>
      <c r="BL20" s="147" t="e">
        <v>#N/A</v>
      </c>
      <c r="BM20" s="147" t="e">
        <v>#N/A</v>
      </c>
      <c r="BN20" s="147" t="e">
        <v>#N/A</v>
      </c>
      <c r="BO20" s="147" t="e">
        <v>#N/A</v>
      </c>
      <c r="BP20" s="147" t="e">
        <v>#N/A</v>
      </c>
      <c r="BQ20" s="147" t="e">
        <v>#N/A</v>
      </c>
      <c r="BR20" s="147" t="e">
        <v>#N/A</v>
      </c>
      <c r="BS20" s="147" t="e">
        <v>#N/A</v>
      </c>
      <c r="BT20" s="147" t="e">
        <v>#N/A</v>
      </c>
      <c r="BU20" s="147" t="e">
        <v>#N/A</v>
      </c>
      <c r="BV20" s="147" t="e">
        <v>#N/A</v>
      </c>
      <c r="BW20" s="147" t="e">
        <v>#N/A</v>
      </c>
      <c r="BX20" s="147" t="e">
        <v>#N/A</v>
      </c>
      <c r="BY20" s="147" t="e">
        <v>#N/A</v>
      </c>
      <c r="BZ20" s="147" t="e">
        <v>#N/A</v>
      </c>
      <c r="CA20" s="147" t="e">
        <v>#N/A</v>
      </c>
      <c r="CB20" s="147" t="e">
        <v>#N/A</v>
      </c>
      <c r="CC20" s="147" t="e">
        <v>#N/A</v>
      </c>
      <c r="CD20" s="147" t="e">
        <v>#N/A</v>
      </c>
      <c r="CE20" s="147" t="e">
        <v>#N/A</v>
      </c>
      <c r="CF20" s="147" t="e">
        <v>#N/A</v>
      </c>
      <c r="CG20" s="147" t="e">
        <v>#N/A</v>
      </c>
      <c r="CH20" s="147" t="e">
        <v>#N/A</v>
      </c>
      <c r="CI20" s="147" t="e">
        <v>#N/A</v>
      </c>
      <c r="CJ20" s="147" t="e">
        <v>#N/A</v>
      </c>
      <c r="CK20" s="147" t="e">
        <v>#N/A</v>
      </c>
      <c r="CL20" s="147" t="e">
        <v>#N/A</v>
      </c>
      <c r="CM20" s="147" t="e">
        <v>#N/A</v>
      </c>
      <c r="CN20" s="147">
        <v>9212045</v>
      </c>
      <c r="CO20" s="147">
        <v>9631064</v>
      </c>
      <c r="CP20" s="147">
        <v>7371164</v>
      </c>
      <c r="CQ20" s="147">
        <v>7640841</v>
      </c>
      <c r="CR20" s="147">
        <v>1535704</v>
      </c>
      <c r="CS20" s="147">
        <v>1652033</v>
      </c>
      <c r="CT20" s="147">
        <v>9317624</v>
      </c>
      <c r="CU20" s="147">
        <v>9722143</v>
      </c>
      <c r="CV20" s="147">
        <v>7430773</v>
      </c>
      <c r="CW20" s="147">
        <v>7688619</v>
      </c>
      <c r="CX20" s="147">
        <v>1572153</v>
      </c>
      <c r="CY20" s="147">
        <v>1685189</v>
      </c>
      <c r="CZ20" s="147">
        <v>9434268</v>
      </c>
      <c r="DA20" s="147">
        <v>9838558</v>
      </c>
      <c r="DB20" s="147">
        <v>7504995</v>
      </c>
      <c r="DC20" s="147">
        <v>7757331</v>
      </c>
      <c r="DD20" s="147">
        <v>1604554</v>
      </c>
      <c r="DE20" s="147">
        <v>1721846</v>
      </c>
      <c r="DF20" s="147">
        <v>9555861</v>
      </c>
      <c r="DG20" s="147">
        <v>9952863</v>
      </c>
      <c r="DH20" s="147">
        <v>7586370</v>
      </c>
      <c r="DI20" s="147">
        <v>7829629</v>
      </c>
      <c r="DJ20" s="147">
        <v>1634964</v>
      </c>
      <c r="DK20" s="147">
        <v>1753442</v>
      </c>
      <c r="DL20" s="147">
        <v>9701794</v>
      </c>
      <c r="DM20" s="147">
        <v>10094634</v>
      </c>
      <c r="DN20" s="147">
        <v>7687898</v>
      </c>
      <c r="DO20" s="147">
        <v>7925219</v>
      </c>
      <c r="DP20" s="147">
        <v>1668389</v>
      </c>
      <c r="DQ20" s="147">
        <v>1787640</v>
      </c>
      <c r="DR20" s="147">
        <v>9880757</v>
      </c>
      <c r="DS20" s="147">
        <v>10266112</v>
      </c>
      <c r="DT20" s="147">
        <v>7817553</v>
      </c>
      <c r="DU20" s="147">
        <v>8047754</v>
      </c>
      <c r="DV20" s="147">
        <v>1705382</v>
      </c>
      <c r="DW20" s="147">
        <v>1822826</v>
      </c>
      <c r="DX20" s="147">
        <v>10077707</v>
      </c>
      <c r="DY20" s="147">
        <v>10461321</v>
      </c>
      <c r="DZ20" s="147">
        <v>7961818</v>
      </c>
      <c r="EA20" s="147">
        <v>8188612</v>
      </c>
      <c r="EB20" s="147">
        <v>1743514</v>
      </c>
      <c r="EC20" s="147">
        <v>1861747</v>
      </c>
      <c r="ED20" s="147">
        <v>10244864</v>
      </c>
      <c r="EE20" s="147">
        <v>10627221</v>
      </c>
      <c r="EF20" s="147">
        <v>8082013</v>
      </c>
      <c r="EG20" s="147">
        <v>8304113</v>
      </c>
      <c r="EH20" s="147">
        <v>1777858</v>
      </c>
      <c r="EI20" s="147">
        <v>1897650</v>
      </c>
      <c r="EJ20" s="147">
        <v>10378212</v>
      </c>
      <c r="EK20" s="147">
        <v>10755796</v>
      </c>
      <c r="EL20" s="147">
        <v>8175227</v>
      </c>
      <c r="EM20" s="147">
        <v>8392334</v>
      </c>
      <c r="EN20" s="147">
        <v>1807501</v>
      </c>
      <c r="EO20" s="147">
        <v>1927383</v>
      </c>
      <c r="EP20" s="147">
        <v>10490048</v>
      </c>
      <c r="EQ20" s="147">
        <v>10864059</v>
      </c>
      <c r="ER20" s="147">
        <v>8250606</v>
      </c>
      <c r="ES20" s="147">
        <v>8464395</v>
      </c>
      <c r="ET20" s="147">
        <v>1833656</v>
      </c>
      <c r="EU20" s="147">
        <v>1953077</v>
      </c>
      <c r="EV20" s="147">
        <v>10607009</v>
      </c>
      <c r="EW20" s="147">
        <v>10985026</v>
      </c>
      <c r="EX20" s="147">
        <v>8333922</v>
      </c>
      <c r="EY20" s="147">
        <v>8549672</v>
      </c>
      <c r="EZ20" s="147">
        <v>1857010</v>
      </c>
      <c r="FA20" s="147">
        <v>1977916</v>
      </c>
      <c r="FB20" s="147">
        <v>10722008</v>
      </c>
      <c r="FC20" s="147">
        <v>11109941</v>
      </c>
      <c r="FD20" s="147">
        <v>8419021</v>
      </c>
      <c r="FE20" s="147">
        <v>8641970</v>
      </c>
      <c r="FF20" s="147">
        <v>1874926</v>
      </c>
      <c r="FG20" s="147">
        <v>1998039</v>
      </c>
      <c r="FH20" s="147">
        <v>10992530</v>
      </c>
      <c r="FI20" s="147">
        <v>11386782</v>
      </c>
      <c r="FJ20" s="147">
        <v>8621385</v>
      </c>
      <c r="FK20" s="147">
        <v>8846936</v>
      </c>
      <c r="FL20" s="147">
        <v>1917132</v>
      </c>
      <c r="FM20" s="147">
        <v>2041689</v>
      </c>
      <c r="FN20" s="147">
        <v>11256144</v>
      </c>
      <c r="FO20" s="147">
        <v>11648724</v>
      </c>
      <c r="FP20" s="147">
        <v>8812950</v>
      </c>
      <c r="FQ20" s="147">
        <v>9034127</v>
      </c>
      <c r="FR20" s="147">
        <v>1960277</v>
      </c>
      <c r="FS20" s="147">
        <v>2085334</v>
      </c>
    </row>
    <row r="21" spans="1:175" x14ac:dyDescent="0.2">
      <c r="A21" s="107" t="s">
        <v>26</v>
      </c>
      <c r="B21" s="147" t="e">
        <v>#N/A</v>
      </c>
      <c r="C21" s="147" t="e">
        <v>#N/A</v>
      </c>
      <c r="D21" s="147" t="e">
        <v>#N/A</v>
      </c>
      <c r="E21" s="147" t="e">
        <v>#N/A</v>
      </c>
      <c r="F21" s="147" t="e">
        <v>#N/A</v>
      </c>
      <c r="G21" s="147" t="e">
        <v>#N/A</v>
      </c>
      <c r="H21" s="147" t="e">
        <v>#N/A</v>
      </c>
      <c r="I21" s="147" t="e">
        <v>#N/A</v>
      </c>
      <c r="J21" s="147" t="e">
        <v>#N/A</v>
      </c>
      <c r="K21" s="147" t="e">
        <v>#N/A</v>
      </c>
      <c r="L21" s="147" t="e">
        <v>#N/A</v>
      </c>
      <c r="M21" s="147" t="e">
        <v>#N/A</v>
      </c>
      <c r="N21" s="147" t="e">
        <v>#N/A</v>
      </c>
      <c r="O21" s="147" t="e">
        <v>#N/A</v>
      </c>
      <c r="P21" s="147" t="e">
        <v>#N/A</v>
      </c>
      <c r="Q21" s="147" t="e">
        <v>#N/A</v>
      </c>
      <c r="R21" s="147" t="e">
        <v>#N/A</v>
      </c>
      <c r="S21" s="147" t="e">
        <v>#N/A</v>
      </c>
      <c r="T21" s="147" t="e">
        <v>#N/A</v>
      </c>
      <c r="U21" s="147" t="e">
        <v>#N/A</v>
      </c>
      <c r="V21" s="147" t="e">
        <v>#N/A</v>
      </c>
      <c r="W21" s="147" t="e">
        <v>#N/A</v>
      </c>
      <c r="X21" s="147" t="e">
        <v>#N/A</v>
      </c>
      <c r="Y21" s="147" t="e">
        <v>#N/A</v>
      </c>
      <c r="Z21" s="147" t="e">
        <v>#N/A</v>
      </c>
      <c r="AA21" s="147" t="e">
        <v>#N/A</v>
      </c>
      <c r="AB21" s="147" t="e">
        <v>#N/A</v>
      </c>
      <c r="AC21" s="147" t="e">
        <v>#N/A</v>
      </c>
      <c r="AD21" s="147" t="e">
        <v>#N/A</v>
      </c>
      <c r="AE21" s="147" t="e">
        <v>#N/A</v>
      </c>
      <c r="AF21" s="147" t="e">
        <v>#N/A</v>
      </c>
      <c r="AG21" s="147" t="e">
        <v>#N/A</v>
      </c>
      <c r="AH21" s="147" t="e">
        <v>#N/A</v>
      </c>
      <c r="AI21" s="147" t="e">
        <v>#N/A</v>
      </c>
      <c r="AJ21" s="147" t="e">
        <v>#N/A</v>
      </c>
      <c r="AK21" s="147" t="e">
        <v>#N/A</v>
      </c>
      <c r="AL21" s="147" t="e">
        <v>#N/A</v>
      </c>
      <c r="AM21" s="147" t="e">
        <v>#N/A</v>
      </c>
      <c r="AN21" s="147" t="e">
        <v>#N/A</v>
      </c>
      <c r="AO21" s="147" t="e">
        <v>#N/A</v>
      </c>
      <c r="AP21" s="147" t="e">
        <v>#N/A</v>
      </c>
      <c r="AQ21" s="147" t="e">
        <v>#N/A</v>
      </c>
      <c r="AR21" s="147" t="e">
        <v>#N/A</v>
      </c>
      <c r="AS21" s="147" t="e">
        <v>#N/A</v>
      </c>
      <c r="AT21" s="147" t="e">
        <v>#N/A</v>
      </c>
      <c r="AU21" s="147" t="e">
        <v>#N/A</v>
      </c>
      <c r="AV21" s="147" t="e">
        <v>#N/A</v>
      </c>
      <c r="AW21" s="147" t="e">
        <v>#N/A</v>
      </c>
      <c r="AX21" s="147" t="e">
        <v>#N/A</v>
      </c>
      <c r="AY21" s="147" t="e">
        <v>#N/A</v>
      </c>
      <c r="AZ21" s="147" t="e">
        <v>#N/A</v>
      </c>
      <c r="BA21" s="147" t="e">
        <v>#N/A</v>
      </c>
      <c r="BB21" s="147" t="e">
        <v>#N/A</v>
      </c>
      <c r="BC21" s="147" t="e">
        <v>#N/A</v>
      </c>
      <c r="BD21" s="147" t="e">
        <v>#N/A</v>
      </c>
      <c r="BE21" s="147" t="e">
        <v>#N/A</v>
      </c>
      <c r="BF21" s="147" t="e">
        <v>#N/A</v>
      </c>
      <c r="BG21" s="147" t="e">
        <v>#N/A</v>
      </c>
      <c r="BH21" s="147" t="e">
        <v>#N/A</v>
      </c>
      <c r="BI21" s="147" t="e">
        <v>#N/A</v>
      </c>
      <c r="BJ21" s="147" t="e">
        <v>#N/A</v>
      </c>
      <c r="BK21" s="147" t="e">
        <v>#N/A</v>
      </c>
      <c r="BL21" s="147" t="e">
        <v>#N/A</v>
      </c>
      <c r="BM21" s="147" t="e">
        <v>#N/A</v>
      </c>
      <c r="BN21" s="147" t="e">
        <v>#N/A</v>
      </c>
      <c r="BO21" s="147" t="e">
        <v>#N/A</v>
      </c>
      <c r="BP21" s="147" t="e">
        <v>#N/A</v>
      </c>
      <c r="BQ21" s="147" t="e">
        <v>#N/A</v>
      </c>
      <c r="BR21" s="147" t="e">
        <v>#N/A</v>
      </c>
      <c r="BS21" s="147" t="e">
        <v>#N/A</v>
      </c>
      <c r="BT21" s="147" t="e">
        <v>#N/A</v>
      </c>
      <c r="BU21" s="147" t="e">
        <v>#N/A</v>
      </c>
      <c r="BV21" s="147" t="e">
        <v>#N/A</v>
      </c>
      <c r="BW21" s="147" t="e">
        <v>#N/A</v>
      </c>
      <c r="BX21" s="147" t="e">
        <v>#N/A</v>
      </c>
      <c r="BY21" s="147" t="e">
        <v>#N/A</v>
      </c>
      <c r="BZ21" s="147" t="e">
        <v>#N/A</v>
      </c>
      <c r="CA21" s="147" t="e">
        <v>#N/A</v>
      </c>
      <c r="CB21" s="147" t="e">
        <v>#N/A</v>
      </c>
      <c r="CC21" s="147" t="e">
        <v>#N/A</v>
      </c>
      <c r="CD21" s="147" t="e">
        <v>#N/A</v>
      </c>
      <c r="CE21" s="147" t="e">
        <v>#N/A</v>
      </c>
      <c r="CF21" s="147" t="e">
        <v>#N/A</v>
      </c>
      <c r="CG21" s="147" t="e">
        <v>#N/A</v>
      </c>
      <c r="CH21" s="147" t="e">
        <v>#N/A</v>
      </c>
      <c r="CI21" s="147" t="e">
        <v>#N/A</v>
      </c>
      <c r="CJ21" s="147" t="e">
        <v>#N/A</v>
      </c>
      <c r="CK21" s="147" t="e">
        <v>#N/A</v>
      </c>
      <c r="CL21" s="147" t="e">
        <v>#N/A</v>
      </c>
      <c r="CM21" s="147" t="e">
        <v>#N/A</v>
      </c>
      <c r="CN21" s="147">
        <v>4742179</v>
      </c>
      <c r="CO21" s="147">
        <v>4970368</v>
      </c>
      <c r="CP21" s="147">
        <v>3100275</v>
      </c>
      <c r="CQ21" s="147">
        <v>3130931</v>
      </c>
      <c r="CR21" s="147">
        <v>1440427</v>
      </c>
      <c r="CS21" s="147">
        <v>1630799</v>
      </c>
      <c r="CT21" s="147">
        <v>4791350</v>
      </c>
      <c r="CU21" s="147">
        <v>5014226</v>
      </c>
      <c r="CV21" s="147">
        <v>3113926</v>
      </c>
      <c r="CW21" s="147">
        <v>3142164</v>
      </c>
      <c r="CX21" s="147">
        <v>1469034</v>
      </c>
      <c r="CY21" s="147">
        <v>1656256</v>
      </c>
      <c r="CZ21" s="147">
        <v>4842797</v>
      </c>
      <c r="DA21" s="147">
        <v>5064266</v>
      </c>
      <c r="DB21" s="147">
        <v>3132102</v>
      </c>
      <c r="DC21" s="147">
        <v>3158148</v>
      </c>
      <c r="DD21" s="147">
        <v>1493497</v>
      </c>
      <c r="DE21" s="147">
        <v>1680773</v>
      </c>
      <c r="DF21" s="147">
        <v>4876994</v>
      </c>
      <c r="DG21" s="147">
        <v>5103725</v>
      </c>
      <c r="DH21" s="147">
        <v>3137819</v>
      </c>
      <c r="DI21" s="147">
        <v>3165236</v>
      </c>
      <c r="DJ21" s="147">
        <v>1513221</v>
      </c>
      <c r="DK21" s="147">
        <v>1704568</v>
      </c>
      <c r="DL21" s="147">
        <v>4923482</v>
      </c>
      <c r="DM21" s="147">
        <v>5154454</v>
      </c>
      <c r="DN21" s="147">
        <v>3151658</v>
      </c>
      <c r="DO21" s="147">
        <v>3178110</v>
      </c>
      <c r="DP21" s="147">
        <v>1537843</v>
      </c>
      <c r="DQ21" s="147">
        <v>1734110</v>
      </c>
      <c r="DR21" s="147">
        <v>4978621</v>
      </c>
      <c r="DS21" s="147">
        <v>5213345</v>
      </c>
      <c r="DT21" s="147">
        <v>3170287</v>
      </c>
      <c r="DU21" s="147">
        <v>3195037</v>
      </c>
      <c r="DV21" s="147">
        <v>1564498</v>
      </c>
      <c r="DW21" s="147">
        <v>1766319</v>
      </c>
      <c r="DX21" s="147">
        <v>5040004</v>
      </c>
      <c r="DY21" s="147">
        <v>5278929</v>
      </c>
      <c r="DZ21" s="147">
        <v>3191323</v>
      </c>
      <c r="EA21" s="147">
        <v>3214325</v>
      </c>
      <c r="EB21" s="147">
        <v>1593503</v>
      </c>
      <c r="EC21" s="147">
        <v>1799579</v>
      </c>
      <c r="ED21" s="147">
        <v>5093470</v>
      </c>
      <c r="EE21" s="147">
        <v>5335422</v>
      </c>
      <c r="EF21" s="147">
        <v>3206978</v>
      </c>
      <c r="EG21" s="147">
        <v>3230177</v>
      </c>
      <c r="EH21" s="147">
        <v>1621579</v>
      </c>
      <c r="EI21" s="147">
        <v>1830406</v>
      </c>
      <c r="EJ21" s="147">
        <v>5145078</v>
      </c>
      <c r="EK21" s="147">
        <v>5388109</v>
      </c>
      <c r="EL21" s="147">
        <v>3223278</v>
      </c>
      <c r="EM21" s="147">
        <v>3244688</v>
      </c>
      <c r="EN21" s="147">
        <v>1648354</v>
      </c>
      <c r="EO21" s="147">
        <v>1859922</v>
      </c>
      <c r="EP21" s="147">
        <v>5199296</v>
      </c>
      <c r="EQ21" s="147">
        <v>5444778</v>
      </c>
      <c r="ER21" s="147">
        <v>3240822</v>
      </c>
      <c r="ES21" s="147">
        <v>3261014</v>
      </c>
      <c r="ET21" s="147">
        <v>1675885</v>
      </c>
      <c r="EU21" s="147">
        <v>1891073</v>
      </c>
      <c r="EV21" s="147">
        <v>5241626</v>
      </c>
      <c r="EW21" s="147">
        <v>5491262</v>
      </c>
      <c r="EX21" s="147">
        <v>3252602</v>
      </c>
      <c r="EY21" s="147">
        <v>3272668</v>
      </c>
      <c r="EZ21" s="147">
        <v>1698675</v>
      </c>
      <c r="FA21" s="147">
        <v>1917905</v>
      </c>
      <c r="FB21" s="147">
        <v>5262969</v>
      </c>
      <c r="FC21" s="147">
        <v>5529091</v>
      </c>
      <c r="FD21" s="147">
        <v>3254858</v>
      </c>
      <c r="FE21" s="147">
        <v>3281530</v>
      </c>
      <c r="FF21" s="147">
        <v>1710818</v>
      </c>
      <c r="FG21" s="147">
        <v>1938979</v>
      </c>
      <c r="FH21" s="147">
        <v>5330810</v>
      </c>
      <c r="FI21" s="147">
        <v>5600995</v>
      </c>
      <c r="FJ21" s="147">
        <v>3273149</v>
      </c>
      <c r="FK21" s="147">
        <v>3301184</v>
      </c>
      <c r="FL21" s="147">
        <v>1744207</v>
      </c>
      <c r="FM21" s="147">
        <v>1975316</v>
      </c>
      <c r="FN21" s="147">
        <v>5391457</v>
      </c>
      <c r="FO21" s="147">
        <v>5672975</v>
      </c>
      <c r="FP21" s="147">
        <v>3292125</v>
      </c>
      <c r="FQ21" s="147">
        <v>3324552</v>
      </c>
      <c r="FR21" s="147">
        <v>1768338</v>
      </c>
      <c r="FS21" s="147">
        <v>2006459</v>
      </c>
    </row>
    <row r="22" spans="1:175" x14ac:dyDescent="0.2">
      <c r="A22" s="107" t="s">
        <v>27</v>
      </c>
      <c r="B22" s="147" t="e">
        <v>#N/A</v>
      </c>
      <c r="C22" s="147" t="e">
        <v>#N/A</v>
      </c>
      <c r="D22" s="147" t="e">
        <v>#N/A</v>
      </c>
      <c r="E22" s="147" t="e">
        <v>#N/A</v>
      </c>
      <c r="F22" s="147" t="e">
        <v>#N/A</v>
      </c>
      <c r="G22" s="147" t="e">
        <v>#N/A</v>
      </c>
      <c r="H22" s="147" t="e">
        <v>#N/A</v>
      </c>
      <c r="I22" s="147" t="e">
        <v>#N/A</v>
      </c>
      <c r="J22" s="147" t="e">
        <v>#N/A</v>
      </c>
      <c r="K22" s="147" t="e">
        <v>#N/A</v>
      </c>
      <c r="L22" s="147" t="e">
        <v>#N/A</v>
      </c>
      <c r="M22" s="147" t="e">
        <v>#N/A</v>
      </c>
      <c r="N22" s="147" t="e">
        <v>#N/A</v>
      </c>
      <c r="O22" s="147" t="e">
        <v>#N/A</v>
      </c>
      <c r="P22" s="147" t="e">
        <v>#N/A</v>
      </c>
      <c r="Q22" s="147" t="e">
        <v>#N/A</v>
      </c>
      <c r="R22" s="147" t="e">
        <v>#N/A</v>
      </c>
      <c r="S22" s="147" t="e">
        <v>#N/A</v>
      </c>
      <c r="T22" s="147" t="e">
        <v>#N/A</v>
      </c>
      <c r="U22" s="147" t="e">
        <v>#N/A</v>
      </c>
      <c r="V22" s="147" t="e">
        <v>#N/A</v>
      </c>
      <c r="W22" s="147" t="e">
        <v>#N/A</v>
      </c>
      <c r="X22" s="147" t="e">
        <v>#N/A</v>
      </c>
      <c r="Y22" s="147" t="e">
        <v>#N/A</v>
      </c>
      <c r="Z22" s="147" t="e">
        <v>#N/A</v>
      </c>
      <c r="AA22" s="147" t="e">
        <v>#N/A</v>
      </c>
      <c r="AB22" s="147" t="e">
        <v>#N/A</v>
      </c>
      <c r="AC22" s="147" t="e">
        <v>#N/A</v>
      </c>
      <c r="AD22" s="147" t="e">
        <v>#N/A</v>
      </c>
      <c r="AE22" s="147" t="e">
        <v>#N/A</v>
      </c>
      <c r="AF22" s="147" t="e">
        <v>#N/A</v>
      </c>
      <c r="AG22" s="147" t="e">
        <v>#N/A</v>
      </c>
      <c r="AH22" s="147" t="e">
        <v>#N/A</v>
      </c>
      <c r="AI22" s="147" t="e">
        <v>#N/A</v>
      </c>
      <c r="AJ22" s="147" t="e">
        <v>#N/A</v>
      </c>
      <c r="AK22" s="147" t="e">
        <v>#N/A</v>
      </c>
      <c r="AL22" s="147" t="e">
        <v>#N/A</v>
      </c>
      <c r="AM22" s="147" t="e">
        <v>#N/A</v>
      </c>
      <c r="AN22" s="147" t="e">
        <v>#N/A</v>
      </c>
      <c r="AO22" s="147" t="e">
        <v>#N/A</v>
      </c>
      <c r="AP22" s="147" t="e">
        <v>#N/A</v>
      </c>
      <c r="AQ22" s="147" t="e">
        <v>#N/A</v>
      </c>
      <c r="AR22" s="147" t="e">
        <v>#N/A</v>
      </c>
      <c r="AS22" s="147" t="e">
        <v>#N/A</v>
      </c>
      <c r="AT22" s="147" t="e">
        <v>#N/A</v>
      </c>
      <c r="AU22" s="147" t="e">
        <v>#N/A</v>
      </c>
      <c r="AV22" s="147" t="e">
        <v>#N/A</v>
      </c>
      <c r="AW22" s="147" t="e">
        <v>#N/A</v>
      </c>
      <c r="AX22" s="147" t="e">
        <v>#N/A</v>
      </c>
      <c r="AY22" s="147" t="e">
        <v>#N/A</v>
      </c>
      <c r="AZ22" s="147" t="e">
        <v>#N/A</v>
      </c>
      <c r="BA22" s="147" t="e">
        <v>#N/A</v>
      </c>
      <c r="BB22" s="147" t="e">
        <v>#N/A</v>
      </c>
      <c r="BC22" s="147" t="e">
        <v>#N/A</v>
      </c>
      <c r="BD22" s="147" t="e">
        <v>#N/A</v>
      </c>
      <c r="BE22" s="147" t="e">
        <v>#N/A</v>
      </c>
      <c r="BF22" s="147" t="e">
        <v>#N/A</v>
      </c>
      <c r="BG22" s="147" t="e">
        <v>#N/A</v>
      </c>
      <c r="BH22" s="147" t="e">
        <v>#N/A</v>
      </c>
      <c r="BI22" s="147" t="e">
        <v>#N/A</v>
      </c>
      <c r="BJ22" s="147" t="e">
        <v>#N/A</v>
      </c>
      <c r="BK22" s="147" t="e">
        <v>#N/A</v>
      </c>
      <c r="BL22" s="147" t="e">
        <v>#N/A</v>
      </c>
      <c r="BM22" s="147" t="e">
        <v>#N/A</v>
      </c>
      <c r="BN22" s="147" t="e">
        <v>#N/A</v>
      </c>
      <c r="BO22" s="147" t="e">
        <v>#N/A</v>
      </c>
      <c r="BP22" s="147" t="e">
        <v>#N/A</v>
      </c>
      <c r="BQ22" s="147" t="e">
        <v>#N/A</v>
      </c>
      <c r="BR22" s="147" t="e">
        <v>#N/A</v>
      </c>
      <c r="BS22" s="147" t="e">
        <v>#N/A</v>
      </c>
      <c r="BT22" s="147" t="e">
        <v>#N/A</v>
      </c>
      <c r="BU22" s="147" t="e">
        <v>#N/A</v>
      </c>
      <c r="BV22" s="147" t="e">
        <v>#N/A</v>
      </c>
      <c r="BW22" s="147" t="e">
        <v>#N/A</v>
      </c>
      <c r="BX22" s="147" t="e">
        <v>#N/A</v>
      </c>
      <c r="BY22" s="147" t="e">
        <v>#N/A</v>
      </c>
      <c r="BZ22" s="147" t="e">
        <v>#N/A</v>
      </c>
      <c r="CA22" s="147" t="e">
        <v>#N/A</v>
      </c>
      <c r="CB22" s="147" t="e">
        <v>#N/A</v>
      </c>
      <c r="CC22" s="147" t="e">
        <v>#N/A</v>
      </c>
      <c r="CD22" s="147" t="e">
        <v>#N/A</v>
      </c>
      <c r="CE22" s="147" t="e">
        <v>#N/A</v>
      </c>
      <c r="CF22" s="147" t="e">
        <v>#N/A</v>
      </c>
      <c r="CG22" s="147" t="e">
        <v>#N/A</v>
      </c>
      <c r="CH22" s="147" t="e">
        <v>#N/A</v>
      </c>
      <c r="CI22" s="147" t="e">
        <v>#N/A</v>
      </c>
      <c r="CJ22" s="147" t="e">
        <v>#N/A</v>
      </c>
      <c r="CK22" s="147" t="e">
        <v>#N/A</v>
      </c>
      <c r="CL22" s="147" t="e">
        <v>#N/A</v>
      </c>
      <c r="CM22" s="147" t="e">
        <v>#N/A</v>
      </c>
      <c r="CN22" s="147">
        <v>1640723</v>
      </c>
      <c r="CO22" s="147">
        <v>1736277</v>
      </c>
      <c r="CP22" s="147">
        <v>876285</v>
      </c>
      <c r="CQ22" s="147">
        <v>867925</v>
      </c>
      <c r="CR22" s="147">
        <v>635687</v>
      </c>
      <c r="CS22" s="147">
        <v>738359</v>
      </c>
      <c r="CT22" s="147">
        <v>1666865</v>
      </c>
      <c r="CU22" s="147">
        <v>1764529</v>
      </c>
      <c r="CV22" s="147">
        <v>881711</v>
      </c>
      <c r="CW22" s="147">
        <v>874503</v>
      </c>
      <c r="CX22" s="147">
        <v>651914</v>
      </c>
      <c r="CY22" s="147">
        <v>755279</v>
      </c>
      <c r="CZ22" s="147">
        <v>1697906</v>
      </c>
      <c r="DA22" s="147">
        <v>1800371</v>
      </c>
      <c r="DB22" s="147">
        <v>892336</v>
      </c>
      <c r="DC22" s="147">
        <v>886980</v>
      </c>
      <c r="DD22" s="147">
        <v>666852</v>
      </c>
      <c r="DE22" s="147">
        <v>772401</v>
      </c>
      <c r="DF22" s="147">
        <v>1716004</v>
      </c>
      <c r="DG22" s="147">
        <v>1823699</v>
      </c>
      <c r="DH22" s="147">
        <v>894907</v>
      </c>
      <c r="DI22" s="147">
        <v>890526</v>
      </c>
      <c r="DJ22" s="147">
        <v>677431</v>
      </c>
      <c r="DK22" s="147">
        <v>787148</v>
      </c>
      <c r="DL22" s="147">
        <v>1739612</v>
      </c>
      <c r="DM22" s="147">
        <v>1852093</v>
      </c>
      <c r="DN22" s="147">
        <v>899797</v>
      </c>
      <c r="DO22" s="147">
        <v>896063</v>
      </c>
      <c r="DP22" s="147">
        <v>691396</v>
      </c>
      <c r="DQ22" s="147">
        <v>804939</v>
      </c>
      <c r="DR22" s="147">
        <v>1765438</v>
      </c>
      <c r="DS22" s="147">
        <v>1882491</v>
      </c>
      <c r="DT22" s="147">
        <v>907265</v>
      </c>
      <c r="DU22" s="147">
        <v>903236</v>
      </c>
      <c r="DV22" s="147">
        <v>706208</v>
      </c>
      <c r="DW22" s="147">
        <v>824262</v>
      </c>
      <c r="DX22" s="147">
        <v>1797426</v>
      </c>
      <c r="DY22" s="147">
        <v>1916138</v>
      </c>
      <c r="DZ22" s="147">
        <v>916409</v>
      </c>
      <c r="EA22" s="147">
        <v>911206</v>
      </c>
      <c r="EB22" s="147">
        <v>722092</v>
      </c>
      <c r="EC22" s="147">
        <v>841968</v>
      </c>
      <c r="ED22" s="147">
        <v>1820152</v>
      </c>
      <c r="EE22" s="147">
        <v>1939630</v>
      </c>
      <c r="EF22" s="147">
        <v>920610</v>
      </c>
      <c r="EG22" s="147">
        <v>914615</v>
      </c>
      <c r="EH22" s="147">
        <v>735467</v>
      </c>
      <c r="EI22" s="147">
        <v>856506</v>
      </c>
      <c r="EJ22" s="147">
        <v>1838736</v>
      </c>
      <c r="EK22" s="147">
        <v>1956039</v>
      </c>
      <c r="EL22" s="147">
        <v>924834</v>
      </c>
      <c r="EM22" s="147">
        <v>916113</v>
      </c>
      <c r="EN22" s="147">
        <v>745956</v>
      </c>
      <c r="EO22" s="147">
        <v>867388</v>
      </c>
      <c r="EP22" s="147">
        <v>1856072</v>
      </c>
      <c r="EQ22" s="147">
        <v>1975093</v>
      </c>
      <c r="ER22" s="147">
        <v>928024</v>
      </c>
      <c r="ES22" s="147">
        <v>918906</v>
      </c>
      <c r="ET22" s="147">
        <v>755659</v>
      </c>
      <c r="EU22" s="147">
        <v>879044</v>
      </c>
      <c r="EV22" s="147">
        <v>1869570</v>
      </c>
      <c r="EW22" s="147">
        <v>1988594</v>
      </c>
      <c r="EX22" s="147">
        <v>928961</v>
      </c>
      <c r="EY22" s="147">
        <v>919263</v>
      </c>
      <c r="EZ22" s="147">
        <v>764455</v>
      </c>
      <c r="FA22" s="147">
        <v>888143</v>
      </c>
      <c r="FB22" s="147">
        <v>1863970</v>
      </c>
      <c r="FC22" s="147">
        <v>1989378</v>
      </c>
      <c r="FD22" s="147">
        <v>919622</v>
      </c>
      <c r="FE22" s="147">
        <v>912121</v>
      </c>
      <c r="FF22" s="147">
        <v>766816</v>
      </c>
      <c r="FG22" s="147">
        <v>893295</v>
      </c>
      <c r="FH22" s="147">
        <v>1883859</v>
      </c>
      <c r="FI22" s="147">
        <v>2010189</v>
      </c>
      <c r="FJ22" s="147">
        <v>919762</v>
      </c>
      <c r="FK22" s="147">
        <v>911267</v>
      </c>
      <c r="FL22" s="147">
        <v>779030</v>
      </c>
      <c r="FM22" s="147">
        <v>907355</v>
      </c>
      <c r="FN22" s="147">
        <v>1898321</v>
      </c>
      <c r="FO22" s="147">
        <v>2025887</v>
      </c>
      <c r="FP22" s="147">
        <v>921584</v>
      </c>
      <c r="FQ22" s="147">
        <v>912127</v>
      </c>
      <c r="FR22" s="147">
        <v>784417</v>
      </c>
      <c r="FS22" s="147">
        <v>914032</v>
      </c>
    </row>
    <row r="23" spans="1:175" x14ac:dyDescent="0.2">
      <c r="A23" s="107" t="s">
        <v>28</v>
      </c>
      <c r="B23" s="147" t="e">
        <v>#N/A</v>
      </c>
      <c r="C23" s="147" t="e">
        <v>#N/A</v>
      </c>
      <c r="D23" s="147" t="e">
        <v>#N/A</v>
      </c>
      <c r="E23" s="147" t="e">
        <v>#N/A</v>
      </c>
      <c r="F23" s="147" t="e">
        <v>#N/A</v>
      </c>
      <c r="G23" s="147" t="e">
        <v>#N/A</v>
      </c>
      <c r="H23" s="147" t="e">
        <v>#N/A</v>
      </c>
      <c r="I23" s="147" t="e">
        <v>#N/A</v>
      </c>
      <c r="J23" s="147" t="e">
        <v>#N/A</v>
      </c>
      <c r="K23" s="147" t="e">
        <v>#N/A</v>
      </c>
      <c r="L23" s="147" t="e">
        <v>#N/A</v>
      </c>
      <c r="M23" s="147" t="e">
        <v>#N/A</v>
      </c>
      <c r="N23" s="147" t="e">
        <v>#N/A</v>
      </c>
      <c r="O23" s="147" t="e">
        <v>#N/A</v>
      </c>
      <c r="P23" s="147" t="e">
        <v>#N/A</v>
      </c>
      <c r="Q23" s="147" t="e">
        <v>#N/A</v>
      </c>
      <c r="R23" s="147" t="e">
        <v>#N/A</v>
      </c>
      <c r="S23" s="147" t="e">
        <v>#N/A</v>
      </c>
      <c r="T23" s="147" t="e">
        <v>#N/A</v>
      </c>
      <c r="U23" s="147" t="e">
        <v>#N/A</v>
      </c>
      <c r="V23" s="147" t="e">
        <v>#N/A</v>
      </c>
      <c r="W23" s="147" t="e">
        <v>#N/A</v>
      </c>
      <c r="X23" s="147" t="e">
        <v>#N/A</v>
      </c>
      <c r="Y23" s="147" t="e">
        <v>#N/A</v>
      </c>
      <c r="Z23" s="147" t="e">
        <v>#N/A</v>
      </c>
      <c r="AA23" s="147" t="e">
        <v>#N/A</v>
      </c>
      <c r="AB23" s="147" t="e">
        <v>#N/A</v>
      </c>
      <c r="AC23" s="147" t="e">
        <v>#N/A</v>
      </c>
      <c r="AD23" s="147" t="e">
        <v>#N/A</v>
      </c>
      <c r="AE23" s="147" t="e">
        <v>#N/A</v>
      </c>
      <c r="AF23" s="147" t="e">
        <v>#N/A</v>
      </c>
      <c r="AG23" s="147" t="e">
        <v>#N/A</v>
      </c>
      <c r="AH23" s="147" t="e">
        <v>#N/A</v>
      </c>
      <c r="AI23" s="147" t="e">
        <v>#N/A</v>
      </c>
      <c r="AJ23" s="147" t="e">
        <v>#N/A</v>
      </c>
      <c r="AK23" s="147" t="e">
        <v>#N/A</v>
      </c>
      <c r="AL23" s="147" t="e">
        <v>#N/A</v>
      </c>
      <c r="AM23" s="147" t="e">
        <v>#N/A</v>
      </c>
      <c r="AN23" s="147" t="e">
        <v>#N/A</v>
      </c>
      <c r="AO23" s="147" t="e">
        <v>#N/A</v>
      </c>
      <c r="AP23" s="147" t="e">
        <v>#N/A</v>
      </c>
      <c r="AQ23" s="147" t="e">
        <v>#N/A</v>
      </c>
      <c r="AR23" s="147" t="e">
        <v>#N/A</v>
      </c>
      <c r="AS23" s="147" t="e">
        <v>#N/A</v>
      </c>
      <c r="AT23" s="147" t="e">
        <v>#N/A</v>
      </c>
      <c r="AU23" s="147" t="e">
        <v>#N/A</v>
      </c>
      <c r="AV23" s="147" t="e">
        <v>#N/A</v>
      </c>
      <c r="AW23" s="147" t="e">
        <v>#N/A</v>
      </c>
      <c r="AX23" s="147" t="e">
        <v>#N/A</v>
      </c>
      <c r="AY23" s="147" t="e">
        <v>#N/A</v>
      </c>
      <c r="AZ23" s="147" t="e">
        <v>#N/A</v>
      </c>
      <c r="BA23" s="147" t="e">
        <v>#N/A</v>
      </c>
      <c r="BB23" s="147" t="e">
        <v>#N/A</v>
      </c>
      <c r="BC23" s="147" t="e">
        <v>#N/A</v>
      </c>
      <c r="BD23" s="147" t="e">
        <v>#N/A</v>
      </c>
      <c r="BE23" s="147" t="e">
        <v>#N/A</v>
      </c>
      <c r="BF23" s="147" t="e">
        <v>#N/A</v>
      </c>
      <c r="BG23" s="147" t="e">
        <v>#N/A</v>
      </c>
      <c r="BH23" s="147" t="e">
        <v>#N/A</v>
      </c>
      <c r="BI23" s="147" t="e">
        <v>#N/A</v>
      </c>
      <c r="BJ23" s="147" t="e">
        <v>#N/A</v>
      </c>
      <c r="BK23" s="147" t="e">
        <v>#N/A</v>
      </c>
      <c r="BL23" s="147" t="e">
        <v>#N/A</v>
      </c>
      <c r="BM23" s="147" t="e">
        <v>#N/A</v>
      </c>
      <c r="BN23" s="147" t="e">
        <v>#N/A</v>
      </c>
      <c r="BO23" s="147" t="e">
        <v>#N/A</v>
      </c>
      <c r="BP23" s="147" t="e">
        <v>#N/A</v>
      </c>
      <c r="BQ23" s="147" t="e">
        <v>#N/A</v>
      </c>
      <c r="BR23" s="147" t="e">
        <v>#N/A</v>
      </c>
      <c r="BS23" s="147" t="e">
        <v>#N/A</v>
      </c>
      <c r="BT23" s="147" t="e">
        <v>#N/A</v>
      </c>
      <c r="BU23" s="147" t="e">
        <v>#N/A</v>
      </c>
      <c r="BV23" s="147" t="e">
        <v>#N/A</v>
      </c>
      <c r="BW23" s="147" t="e">
        <v>#N/A</v>
      </c>
      <c r="BX23" s="147" t="e">
        <v>#N/A</v>
      </c>
      <c r="BY23" s="147" t="e">
        <v>#N/A</v>
      </c>
      <c r="BZ23" s="147" t="e">
        <v>#N/A</v>
      </c>
      <c r="CA23" s="147" t="e">
        <v>#N/A</v>
      </c>
      <c r="CB23" s="147" t="e">
        <v>#N/A</v>
      </c>
      <c r="CC23" s="147" t="e">
        <v>#N/A</v>
      </c>
      <c r="CD23" s="147" t="e">
        <v>#N/A</v>
      </c>
      <c r="CE23" s="147" t="e">
        <v>#N/A</v>
      </c>
      <c r="CF23" s="147" t="e">
        <v>#N/A</v>
      </c>
      <c r="CG23" s="147" t="e">
        <v>#N/A</v>
      </c>
      <c r="CH23" s="147" t="e">
        <v>#N/A</v>
      </c>
      <c r="CI23" s="147" t="e">
        <v>#N/A</v>
      </c>
      <c r="CJ23" s="147" t="e">
        <v>#N/A</v>
      </c>
      <c r="CK23" s="147" t="e">
        <v>#N/A</v>
      </c>
      <c r="CL23" s="147" t="e">
        <v>#N/A</v>
      </c>
      <c r="CM23" s="147" t="e">
        <v>#N/A</v>
      </c>
      <c r="CN23" s="147">
        <v>683995</v>
      </c>
      <c r="CO23" s="147">
        <v>681139</v>
      </c>
      <c r="CP23" s="147">
        <v>182021</v>
      </c>
      <c r="CQ23" s="147">
        <v>155971</v>
      </c>
      <c r="CR23" s="147">
        <v>20140</v>
      </c>
      <c r="CS23" s="147">
        <v>14024</v>
      </c>
      <c r="CT23" s="147">
        <v>694416</v>
      </c>
      <c r="CU23" s="147">
        <v>690684</v>
      </c>
      <c r="CV23" s="147">
        <v>183255</v>
      </c>
      <c r="CW23" s="147">
        <v>156905</v>
      </c>
      <c r="CX23" s="147">
        <v>21364</v>
      </c>
      <c r="CY23" s="147">
        <v>15101</v>
      </c>
      <c r="CZ23" s="147">
        <v>705732</v>
      </c>
      <c r="DA23" s="147">
        <v>699551</v>
      </c>
      <c r="DB23" s="147">
        <v>184719</v>
      </c>
      <c r="DC23" s="147">
        <v>157615</v>
      </c>
      <c r="DD23" s="147">
        <v>22671</v>
      </c>
      <c r="DE23" s="147">
        <v>15774</v>
      </c>
      <c r="DF23" s="147">
        <v>716201</v>
      </c>
      <c r="DG23" s="147">
        <v>707292</v>
      </c>
      <c r="DH23" s="147">
        <v>185928</v>
      </c>
      <c r="DI23" s="147">
        <v>158147</v>
      </c>
      <c r="DJ23" s="147">
        <v>23594</v>
      </c>
      <c r="DK23" s="147">
        <v>16270</v>
      </c>
      <c r="DL23" s="147">
        <v>722797</v>
      </c>
      <c r="DM23" s="147">
        <v>711741</v>
      </c>
      <c r="DN23" s="147">
        <v>186224</v>
      </c>
      <c r="DO23" s="147">
        <v>158001</v>
      </c>
      <c r="DP23" s="147">
        <v>24379</v>
      </c>
      <c r="DQ23" s="147">
        <v>16730</v>
      </c>
      <c r="DR23" s="147">
        <v>729800</v>
      </c>
      <c r="DS23" s="147">
        <v>717115</v>
      </c>
      <c r="DT23" s="147">
        <v>186436</v>
      </c>
      <c r="DU23" s="147">
        <v>157957</v>
      </c>
      <c r="DV23" s="147">
        <v>25296</v>
      </c>
      <c r="DW23" s="147">
        <v>17295</v>
      </c>
      <c r="DX23" s="147">
        <v>735606</v>
      </c>
      <c r="DY23" s="147">
        <v>721816</v>
      </c>
      <c r="DZ23" s="147">
        <v>186333</v>
      </c>
      <c r="EA23" s="147">
        <v>157812</v>
      </c>
      <c r="EB23" s="147">
        <v>26066</v>
      </c>
      <c r="EC23" s="147">
        <v>17822</v>
      </c>
      <c r="ED23" s="147">
        <v>735595</v>
      </c>
      <c r="EE23" s="147">
        <v>723017</v>
      </c>
      <c r="EF23" s="147">
        <v>184726</v>
      </c>
      <c r="EG23" s="147">
        <v>156925</v>
      </c>
      <c r="EH23" s="147">
        <v>26406</v>
      </c>
      <c r="EI23" s="147">
        <v>18098</v>
      </c>
      <c r="EJ23" s="147">
        <v>736092</v>
      </c>
      <c r="EK23" s="147">
        <v>724215</v>
      </c>
      <c r="EL23" s="147">
        <v>183372</v>
      </c>
      <c r="EM23" s="147">
        <v>156101</v>
      </c>
      <c r="EN23" s="147">
        <v>26604</v>
      </c>
      <c r="EO23" s="147">
        <v>18388</v>
      </c>
      <c r="EP23" s="147">
        <v>734508</v>
      </c>
      <c r="EQ23" s="147">
        <v>722521</v>
      </c>
      <c r="ER23" s="147">
        <v>181477</v>
      </c>
      <c r="ES23" s="147">
        <v>154606</v>
      </c>
      <c r="ET23" s="147">
        <v>26712</v>
      </c>
      <c r="EU23" s="147">
        <v>18482</v>
      </c>
      <c r="EV23" s="147">
        <v>731574</v>
      </c>
      <c r="EW23" s="147">
        <v>719678</v>
      </c>
      <c r="EX23" s="147">
        <v>179406</v>
      </c>
      <c r="EY23" s="147">
        <v>153110</v>
      </c>
      <c r="EZ23" s="147">
        <v>26989</v>
      </c>
      <c r="FA23" s="147">
        <v>18547</v>
      </c>
      <c r="FB23" s="147">
        <v>728143</v>
      </c>
      <c r="FC23" s="147">
        <v>718886</v>
      </c>
      <c r="FD23" s="147">
        <v>177465</v>
      </c>
      <c r="FE23" s="147">
        <v>152238</v>
      </c>
      <c r="FF23" s="147">
        <v>26548</v>
      </c>
      <c r="FG23" s="147">
        <v>18104</v>
      </c>
      <c r="FH23" s="147">
        <v>723137</v>
      </c>
      <c r="FI23" s="147">
        <v>717222</v>
      </c>
      <c r="FJ23" s="147">
        <v>175128</v>
      </c>
      <c r="FK23" s="147">
        <v>151148</v>
      </c>
      <c r="FL23" s="147">
        <v>26422</v>
      </c>
      <c r="FM23" s="147">
        <v>18130</v>
      </c>
      <c r="FN23" s="147">
        <v>722690</v>
      </c>
      <c r="FO23" s="147">
        <v>718697</v>
      </c>
      <c r="FP23" s="147">
        <v>173835</v>
      </c>
      <c r="FQ23" s="147">
        <v>150551</v>
      </c>
      <c r="FR23" s="147">
        <v>26423</v>
      </c>
      <c r="FS23" s="147">
        <v>18169</v>
      </c>
    </row>
    <row r="24" spans="1:175" x14ac:dyDescent="0.2">
      <c r="A24" s="107" t="s">
        <v>29</v>
      </c>
      <c r="B24" s="147" t="e">
        <v>#N/A</v>
      </c>
      <c r="C24" s="147" t="e">
        <v>#N/A</v>
      </c>
      <c r="D24" s="147" t="e">
        <v>#N/A</v>
      </c>
      <c r="E24" s="147" t="e">
        <v>#N/A</v>
      </c>
      <c r="F24" s="147" t="e">
        <v>#N/A</v>
      </c>
      <c r="G24" s="147" t="e">
        <v>#N/A</v>
      </c>
      <c r="H24" s="147" t="e">
        <v>#N/A</v>
      </c>
      <c r="I24" s="147" t="e">
        <v>#N/A</v>
      </c>
      <c r="J24" s="147" t="e">
        <v>#N/A</v>
      </c>
      <c r="K24" s="147" t="e">
        <v>#N/A</v>
      </c>
      <c r="L24" s="147" t="e">
        <v>#N/A</v>
      </c>
      <c r="M24" s="147" t="e">
        <v>#N/A</v>
      </c>
      <c r="N24" s="147" t="e">
        <v>#N/A</v>
      </c>
      <c r="O24" s="147" t="e">
        <v>#N/A</v>
      </c>
      <c r="P24" s="147" t="e">
        <v>#N/A</v>
      </c>
      <c r="Q24" s="147" t="e">
        <v>#N/A</v>
      </c>
      <c r="R24" s="147" t="e">
        <v>#N/A</v>
      </c>
      <c r="S24" s="147" t="e">
        <v>#N/A</v>
      </c>
      <c r="T24" s="147" t="e">
        <v>#N/A</v>
      </c>
      <c r="U24" s="147" t="e">
        <v>#N/A</v>
      </c>
      <c r="V24" s="147" t="e">
        <v>#N/A</v>
      </c>
      <c r="W24" s="147" t="e">
        <v>#N/A</v>
      </c>
      <c r="X24" s="147" t="e">
        <v>#N/A</v>
      </c>
      <c r="Y24" s="147" t="e">
        <v>#N/A</v>
      </c>
      <c r="Z24" s="147" t="e">
        <v>#N/A</v>
      </c>
      <c r="AA24" s="147" t="e">
        <v>#N/A</v>
      </c>
      <c r="AB24" s="147" t="e">
        <v>#N/A</v>
      </c>
      <c r="AC24" s="147" t="e">
        <v>#N/A</v>
      </c>
      <c r="AD24" s="147" t="e">
        <v>#N/A</v>
      </c>
      <c r="AE24" s="147" t="e">
        <v>#N/A</v>
      </c>
      <c r="AF24" s="147" t="e">
        <v>#N/A</v>
      </c>
      <c r="AG24" s="147" t="e">
        <v>#N/A</v>
      </c>
      <c r="AH24" s="147" t="e">
        <v>#N/A</v>
      </c>
      <c r="AI24" s="147" t="e">
        <v>#N/A</v>
      </c>
      <c r="AJ24" s="147" t="e">
        <v>#N/A</v>
      </c>
      <c r="AK24" s="147" t="e">
        <v>#N/A</v>
      </c>
      <c r="AL24" s="147" t="e">
        <v>#N/A</v>
      </c>
      <c r="AM24" s="147" t="e">
        <v>#N/A</v>
      </c>
      <c r="AN24" s="147" t="e">
        <v>#N/A</v>
      </c>
      <c r="AO24" s="147" t="e">
        <v>#N/A</v>
      </c>
      <c r="AP24" s="147" t="e">
        <v>#N/A</v>
      </c>
      <c r="AQ24" s="147" t="e">
        <v>#N/A</v>
      </c>
      <c r="AR24" s="147" t="e">
        <v>#N/A</v>
      </c>
      <c r="AS24" s="147" t="e">
        <v>#N/A</v>
      </c>
      <c r="AT24" s="147" t="e">
        <v>#N/A</v>
      </c>
      <c r="AU24" s="147" t="e">
        <v>#N/A</v>
      </c>
      <c r="AV24" s="147" t="e">
        <v>#N/A</v>
      </c>
      <c r="AW24" s="147" t="e">
        <v>#N/A</v>
      </c>
      <c r="AX24" s="147" t="e">
        <v>#N/A</v>
      </c>
      <c r="AY24" s="147" t="e">
        <v>#N/A</v>
      </c>
      <c r="AZ24" s="147" t="e">
        <v>#N/A</v>
      </c>
      <c r="BA24" s="147" t="e">
        <v>#N/A</v>
      </c>
      <c r="BB24" s="147" t="e">
        <v>#N/A</v>
      </c>
      <c r="BC24" s="147" t="e">
        <v>#N/A</v>
      </c>
      <c r="BD24" s="147" t="e">
        <v>#N/A</v>
      </c>
      <c r="BE24" s="147" t="e">
        <v>#N/A</v>
      </c>
      <c r="BF24" s="147" t="e">
        <v>#N/A</v>
      </c>
      <c r="BG24" s="147" t="e">
        <v>#N/A</v>
      </c>
      <c r="BH24" s="147" t="e">
        <v>#N/A</v>
      </c>
      <c r="BI24" s="147" t="e">
        <v>#N/A</v>
      </c>
      <c r="BJ24" s="147" t="e">
        <v>#N/A</v>
      </c>
      <c r="BK24" s="147" t="e">
        <v>#N/A</v>
      </c>
      <c r="BL24" s="147" t="e">
        <v>#N/A</v>
      </c>
      <c r="BM24" s="147" t="e">
        <v>#N/A</v>
      </c>
      <c r="BN24" s="147" t="e">
        <v>#N/A</v>
      </c>
      <c r="BO24" s="147" t="e">
        <v>#N/A</v>
      </c>
      <c r="BP24" s="147" t="e">
        <v>#N/A</v>
      </c>
      <c r="BQ24" s="147" t="e">
        <v>#N/A</v>
      </c>
      <c r="BR24" s="147" t="e">
        <v>#N/A</v>
      </c>
      <c r="BS24" s="147" t="e">
        <v>#N/A</v>
      </c>
      <c r="BT24" s="147" t="e">
        <v>#N/A</v>
      </c>
      <c r="BU24" s="147" t="e">
        <v>#N/A</v>
      </c>
      <c r="BV24" s="147" t="e">
        <v>#N/A</v>
      </c>
      <c r="BW24" s="147" t="e">
        <v>#N/A</v>
      </c>
      <c r="BX24" s="147" t="e">
        <v>#N/A</v>
      </c>
      <c r="BY24" s="147" t="e">
        <v>#N/A</v>
      </c>
      <c r="BZ24" s="147" t="e">
        <v>#N/A</v>
      </c>
      <c r="CA24" s="147" t="e">
        <v>#N/A</v>
      </c>
      <c r="CB24" s="147" t="e">
        <v>#N/A</v>
      </c>
      <c r="CC24" s="147" t="e">
        <v>#N/A</v>
      </c>
      <c r="CD24" s="147" t="e">
        <v>#N/A</v>
      </c>
      <c r="CE24" s="147" t="e">
        <v>#N/A</v>
      </c>
      <c r="CF24" s="147" t="e">
        <v>#N/A</v>
      </c>
      <c r="CG24" s="147" t="e">
        <v>#N/A</v>
      </c>
      <c r="CH24" s="147" t="e">
        <v>#N/A</v>
      </c>
      <c r="CI24" s="147" t="e">
        <v>#N/A</v>
      </c>
      <c r="CJ24" s="147" t="e">
        <v>#N/A</v>
      </c>
      <c r="CK24" s="147" t="e">
        <v>#N/A</v>
      </c>
      <c r="CL24" s="147" t="e">
        <v>#N/A</v>
      </c>
      <c r="CM24" s="147" t="e">
        <v>#N/A</v>
      </c>
      <c r="CN24" s="147">
        <v>787108</v>
      </c>
      <c r="CO24" s="147">
        <v>784155</v>
      </c>
      <c r="CP24" s="147">
        <v>751402</v>
      </c>
      <c r="CQ24" s="147">
        <v>748655</v>
      </c>
      <c r="CR24" s="147">
        <v>8630</v>
      </c>
      <c r="CS24" s="147">
        <v>6725</v>
      </c>
      <c r="CT24" s="147">
        <v>794635</v>
      </c>
      <c r="CU24" s="147">
        <v>791902</v>
      </c>
      <c r="CV24" s="147">
        <v>757567</v>
      </c>
      <c r="CW24" s="147">
        <v>755133</v>
      </c>
      <c r="CX24" s="147">
        <v>9015</v>
      </c>
      <c r="CY24" s="147">
        <v>7107</v>
      </c>
      <c r="CZ24" s="147">
        <v>801523</v>
      </c>
      <c r="DA24" s="147">
        <v>798480</v>
      </c>
      <c r="DB24" s="147">
        <v>763526</v>
      </c>
      <c r="DC24" s="147">
        <v>760902</v>
      </c>
      <c r="DD24" s="147">
        <v>9255</v>
      </c>
      <c r="DE24" s="147">
        <v>7286</v>
      </c>
      <c r="DF24" s="147">
        <v>810963</v>
      </c>
      <c r="DG24" s="147">
        <v>807033</v>
      </c>
      <c r="DH24" s="147">
        <v>771742</v>
      </c>
      <c r="DI24" s="147">
        <v>768412</v>
      </c>
      <c r="DJ24" s="147">
        <v>9719</v>
      </c>
      <c r="DK24" s="147">
        <v>7615</v>
      </c>
      <c r="DL24" s="147">
        <v>822525</v>
      </c>
      <c r="DM24" s="147">
        <v>817616</v>
      </c>
      <c r="DN24" s="147">
        <v>782033</v>
      </c>
      <c r="DO24" s="147">
        <v>777715</v>
      </c>
      <c r="DP24" s="147">
        <v>10173</v>
      </c>
      <c r="DQ24" s="147">
        <v>7969</v>
      </c>
      <c r="DR24" s="147">
        <v>833783</v>
      </c>
      <c r="DS24" s="147">
        <v>828586</v>
      </c>
      <c r="DT24" s="147">
        <v>791958</v>
      </c>
      <c r="DU24" s="147">
        <v>786735</v>
      </c>
      <c r="DV24" s="147">
        <v>10599</v>
      </c>
      <c r="DW24" s="147">
        <v>8394</v>
      </c>
      <c r="DX24" s="147">
        <v>850825</v>
      </c>
      <c r="DY24" s="147">
        <v>845311</v>
      </c>
      <c r="DZ24" s="147">
        <v>807161</v>
      </c>
      <c r="EA24" s="147">
        <v>801258</v>
      </c>
      <c r="EB24" s="147">
        <v>11191</v>
      </c>
      <c r="EC24" s="147">
        <v>8961</v>
      </c>
      <c r="ED24" s="147">
        <v>870134</v>
      </c>
      <c r="EE24" s="147">
        <v>863899</v>
      </c>
      <c r="EF24" s="147">
        <v>824912</v>
      </c>
      <c r="EG24" s="147">
        <v>818040</v>
      </c>
      <c r="EH24" s="147">
        <v>11751</v>
      </c>
      <c r="EI24" s="147">
        <v>9452</v>
      </c>
      <c r="EJ24" s="147">
        <v>888005</v>
      </c>
      <c r="EK24" s="147">
        <v>880551</v>
      </c>
      <c r="EL24" s="147">
        <v>841346</v>
      </c>
      <c r="EM24" s="147">
        <v>833547</v>
      </c>
      <c r="EN24" s="147">
        <v>12241</v>
      </c>
      <c r="EO24" s="147">
        <v>9829</v>
      </c>
      <c r="EP24" s="147">
        <v>908147</v>
      </c>
      <c r="EQ24" s="147">
        <v>899915</v>
      </c>
      <c r="ER24" s="147">
        <v>859830</v>
      </c>
      <c r="ES24" s="147">
        <v>851401</v>
      </c>
      <c r="ET24" s="147">
        <v>12877</v>
      </c>
      <c r="EU24" s="147">
        <v>10207</v>
      </c>
      <c r="EV24" s="147">
        <v>929229</v>
      </c>
      <c r="EW24" s="147">
        <v>920186</v>
      </c>
      <c r="EX24" s="147">
        <v>878815</v>
      </c>
      <c r="EY24" s="147">
        <v>869758</v>
      </c>
      <c r="EZ24" s="147">
        <v>13565</v>
      </c>
      <c r="FA24" s="147">
        <v>10912</v>
      </c>
      <c r="FB24" s="147">
        <v>957486</v>
      </c>
      <c r="FC24" s="147">
        <v>947362</v>
      </c>
      <c r="FD24" s="147">
        <v>904674</v>
      </c>
      <c r="FE24" s="147">
        <v>894803</v>
      </c>
      <c r="FF24" s="147">
        <v>14351</v>
      </c>
      <c r="FG24" s="147">
        <v>11586</v>
      </c>
      <c r="FH24" s="147">
        <v>977790</v>
      </c>
      <c r="FI24" s="147">
        <v>966509</v>
      </c>
      <c r="FJ24" s="147">
        <v>922228</v>
      </c>
      <c r="FK24" s="147">
        <v>910996</v>
      </c>
      <c r="FL24" s="147">
        <v>15211</v>
      </c>
      <c r="FM24" s="147">
        <v>12324</v>
      </c>
      <c r="FN24" s="147">
        <v>991419</v>
      </c>
      <c r="FO24" s="147">
        <v>979703</v>
      </c>
      <c r="FP24" s="147">
        <v>933679</v>
      </c>
      <c r="FQ24" s="147">
        <v>921467</v>
      </c>
      <c r="FR24" s="147">
        <v>15911</v>
      </c>
      <c r="FS24" s="147">
        <v>13220</v>
      </c>
    </row>
    <row r="25" spans="1:175" x14ac:dyDescent="0.2">
      <c r="A25" s="107" t="s">
        <v>31</v>
      </c>
      <c r="B25" s="147" t="e">
        <v>#N/A</v>
      </c>
      <c r="C25" s="147" t="e">
        <v>#N/A</v>
      </c>
      <c r="D25" s="147" t="e">
        <v>#N/A</v>
      </c>
      <c r="E25" s="147" t="e">
        <v>#N/A</v>
      </c>
      <c r="F25" s="147" t="e">
        <v>#N/A</v>
      </c>
      <c r="G25" s="147" t="e">
        <v>#N/A</v>
      </c>
      <c r="H25" s="147" t="e">
        <v>#N/A</v>
      </c>
      <c r="I25" s="147" t="e">
        <v>#N/A</v>
      </c>
      <c r="J25" s="147" t="e">
        <v>#N/A</v>
      </c>
      <c r="K25" s="147" t="e">
        <v>#N/A</v>
      </c>
      <c r="L25" s="147" t="e">
        <v>#N/A</v>
      </c>
      <c r="M25" s="147" t="e">
        <v>#N/A</v>
      </c>
      <c r="N25" s="147" t="e">
        <v>#N/A</v>
      </c>
      <c r="O25" s="147" t="e">
        <v>#N/A</v>
      </c>
      <c r="P25" s="147" t="e">
        <v>#N/A</v>
      </c>
      <c r="Q25" s="147" t="e">
        <v>#N/A</v>
      </c>
      <c r="R25" s="147" t="e">
        <v>#N/A</v>
      </c>
      <c r="S25" s="147" t="e">
        <v>#N/A</v>
      </c>
      <c r="T25" s="147" t="e">
        <v>#N/A</v>
      </c>
      <c r="U25" s="147" t="e">
        <v>#N/A</v>
      </c>
      <c r="V25" s="147" t="e">
        <v>#N/A</v>
      </c>
      <c r="W25" s="147" t="e">
        <v>#N/A</v>
      </c>
      <c r="X25" s="147" t="e">
        <v>#N/A</v>
      </c>
      <c r="Y25" s="147" t="e">
        <v>#N/A</v>
      </c>
      <c r="Z25" s="147" t="e">
        <v>#N/A</v>
      </c>
      <c r="AA25" s="147" t="e">
        <v>#N/A</v>
      </c>
      <c r="AB25" s="147" t="e">
        <v>#N/A</v>
      </c>
      <c r="AC25" s="147" t="e">
        <v>#N/A</v>
      </c>
      <c r="AD25" s="147" t="e">
        <v>#N/A</v>
      </c>
      <c r="AE25" s="147" t="e">
        <v>#N/A</v>
      </c>
      <c r="AF25" s="147" t="e">
        <v>#N/A</v>
      </c>
      <c r="AG25" s="147" t="e">
        <v>#N/A</v>
      </c>
      <c r="AH25" s="147" t="e">
        <v>#N/A</v>
      </c>
      <c r="AI25" s="147" t="e">
        <v>#N/A</v>
      </c>
      <c r="AJ25" s="147" t="e">
        <v>#N/A</v>
      </c>
      <c r="AK25" s="147" t="e">
        <v>#N/A</v>
      </c>
      <c r="AL25" s="147" t="e">
        <v>#N/A</v>
      </c>
      <c r="AM25" s="147" t="e">
        <v>#N/A</v>
      </c>
      <c r="AN25" s="147" t="e">
        <v>#N/A</v>
      </c>
      <c r="AO25" s="147" t="e">
        <v>#N/A</v>
      </c>
      <c r="AP25" s="147" t="e">
        <v>#N/A</v>
      </c>
      <c r="AQ25" s="147" t="e">
        <v>#N/A</v>
      </c>
      <c r="AR25" s="147" t="e">
        <v>#N/A</v>
      </c>
      <c r="AS25" s="147" t="e">
        <v>#N/A</v>
      </c>
      <c r="AT25" s="147" t="e">
        <v>#N/A</v>
      </c>
      <c r="AU25" s="147" t="e">
        <v>#N/A</v>
      </c>
      <c r="AV25" s="147" t="e">
        <v>#N/A</v>
      </c>
      <c r="AW25" s="147" t="e">
        <v>#N/A</v>
      </c>
      <c r="AX25" s="147" t="e">
        <v>#N/A</v>
      </c>
      <c r="AY25" s="147" t="e">
        <v>#N/A</v>
      </c>
      <c r="AZ25" s="147" t="e">
        <v>#N/A</v>
      </c>
      <c r="BA25" s="147" t="e">
        <v>#N/A</v>
      </c>
      <c r="BB25" s="147" t="e">
        <v>#N/A</v>
      </c>
      <c r="BC25" s="147" t="e">
        <v>#N/A</v>
      </c>
      <c r="BD25" s="147" t="e">
        <v>#N/A</v>
      </c>
      <c r="BE25" s="147" t="e">
        <v>#N/A</v>
      </c>
      <c r="BF25" s="147" t="e">
        <v>#N/A</v>
      </c>
      <c r="BG25" s="147" t="e">
        <v>#N/A</v>
      </c>
      <c r="BH25" s="147" t="e">
        <v>#N/A</v>
      </c>
      <c r="BI25" s="147" t="e">
        <v>#N/A</v>
      </c>
      <c r="BJ25" s="147" t="e">
        <v>#N/A</v>
      </c>
      <c r="BK25" s="147" t="e">
        <v>#N/A</v>
      </c>
      <c r="BL25" s="147" t="e">
        <v>#N/A</v>
      </c>
      <c r="BM25" s="147" t="e">
        <v>#N/A</v>
      </c>
      <c r="BN25" s="147" t="e">
        <v>#N/A</v>
      </c>
      <c r="BO25" s="147" t="e">
        <v>#N/A</v>
      </c>
      <c r="BP25" s="147" t="e">
        <v>#N/A</v>
      </c>
      <c r="BQ25" s="147" t="e">
        <v>#N/A</v>
      </c>
      <c r="BR25" s="147" t="e">
        <v>#N/A</v>
      </c>
      <c r="BS25" s="147" t="e">
        <v>#N/A</v>
      </c>
      <c r="BT25" s="147" t="e">
        <v>#N/A</v>
      </c>
      <c r="BU25" s="147" t="e">
        <v>#N/A</v>
      </c>
      <c r="BV25" s="147" t="e">
        <v>#N/A</v>
      </c>
      <c r="BW25" s="147" t="e">
        <v>#N/A</v>
      </c>
      <c r="BX25" s="147" t="e">
        <v>#N/A</v>
      </c>
      <c r="BY25" s="147" t="e">
        <v>#N/A</v>
      </c>
      <c r="BZ25" s="147" t="e">
        <v>#N/A</v>
      </c>
      <c r="CA25" s="147" t="e">
        <v>#N/A</v>
      </c>
      <c r="CB25" s="147" t="e">
        <v>#N/A</v>
      </c>
      <c r="CC25" s="147" t="e">
        <v>#N/A</v>
      </c>
      <c r="CD25" s="147" t="e">
        <v>#N/A</v>
      </c>
      <c r="CE25" s="147" t="e">
        <v>#N/A</v>
      </c>
      <c r="CF25" s="147" t="e">
        <v>#N/A</v>
      </c>
      <c r="CG25" s="147" t="e">
        <v>#N/A</v>
      </c>
      <c r="CH25" s="147" t="e">
        <v>#N/A</v>
      </c>
      <c r="CI25" s="147" t="e">
        <v>#N/A</v>
      </c>
      <c r="CJ25" s="147" t="e">
        <v>#N/A</v>
      </c>
      <c r="CK25" s="147" t="e">
        <v>#N/A</v>
      </c>
      <c r="CL25" s="147" t="e">
        <v>#N/A</v>
      </c>
      <c r="CM25" s="147" t="e">
        <v>#N/A</v>
      </c>
      <c r="CN25" s="147">
        <v>6300619</v>
      </c>
      <c r="CO25" s="147">
        <v>6545144</v>
      </c>
      <c r="CP25" s="147">
        <v>5020084</v>
      </c>
      <c r="CQ25" s="147">
        <v>5124840</v>
      </c>
      <c r="CR25" s="147">
        <v>923801</v>
      </c>
      <c r="CS25" s="147">
        <v>1044460</v>
      </c>
      <c r="CT25" s="147">
        <v>6329534</v>
      </c>
      <c r="CU25" s="147">
        <v>6564498</v>
      </c>
      <c r="CV25" s="147">
        <v>5033758</v>
      </c>
      <c r="CW25" s="147">
        <v>5130083</v>
      </c>
      <c r="CX25" s="147">
        <v>927351</v>
      </c>
      <c r="CY25" s="147">
        <v>1046267</v>
      </c>
      <c r="CZ25" s="147">
        <v>6351992</v>
      </c>
      <c r="DA25" s="147">
        <v>6578333</v>
      </c>
      <c r="DB25" s="147">
        <v>5040980</v>
      </c>
      <c r="DC25" s="147">
        <v>5129712</v>
      </c>
      <c r="DD25" s="147">
        <v>930469</v>
      </c>
      <c r="DE25" s="147">
        <v>1048004</v>
      </c>
      <c r="DF25" s="147">
        <v>6375220</v>
      </c>
      <c r="DG25" s="147">
        <v>6588900</v>
      </c>
      <c r="DH25" s="147">
        <v>5048260</v>
      </c>
      <c r="DI25" s="147">
        <v>5125868</v>
      </c>
      <c r="DJ25" s="147">
        <v>933484</v>
      </c>
      <c r="DK25" s="147">
        <v>1049923</v>
      </c>
      <c r="DL25" s="147">
        <v>6384649</v>
      </c>
      <c r="DM25" s="147">
        <v>6589667</v>
      </c>
      <c r="DN25" s="147">
        <v>5046178</v>
      </c>
      <c r="DO25" s="147">
        <v>5115775</v>
      </c>
      <c r="DP25" s="147">
        <v>934993</v>
      </c>
      <c r="DQ25" s="147">
        <v>1050082</v>
      </c>
      <c r="DR25" s="147">
        <v>6388303</v>
      </c>
      <c r="DS25" s="147">
        <v>6581444</v>
      </c>
      <c r="DT25" s="147">
        <v>5039778</v>
      </c>
      <c r="DU25" s="147">
        <v>5098412</v>
      </c>
      <c r="DV25" s="147">
        <v>935251</v>
      </c>
      <c r="DW25" s="147">
        <v>1049356</v>
      </c>
      <c r="DX25" s="147">
        <v>6386058</v>
      </c>
      <c r="DY25" s="147">
        <v>6566389</v>
      </c>
      <c r="DZ25" s="147">
        <v>5030885</v>
      </c>
      <c r="EA25" s="147">
        <v>5078754</v>
      </c>
      <c r="EB25" s="147">
        <v>934045</v>
      </c>
      <c r="EC25" s="147">
        <v>1046042</v>
      </c>
      <c r="ED25" s="147">
        <v>6380397</v>
      </c>
      <c r="EE25" s="147">
        <v>6550130</v>
      </c>
      <c r="EF25" s="147">
        <v>5018147</v>
      </c>
      <c r="EG25" s="147">
        <v>5056563</v>
      </c>
      <c r="EH25" s="147">
        <v>931929</v>
      </c>
      <c r="EI25" s="147">
        <v>1042556</v>
      </c>
      <c r="EJ25" s="147">
        <v>6367698</v>
      </c>
      <c r="EK25" s="147">
        <v>6527849</v>
      </c>
      <c r="EL25" s="147">
        <v>4998855</v>
      </c>
      <c r="EM25" s="147">
        <v>5029476</v>
      </c>
      <c r="EN25" s="147">
        <v>931035</v>
      </c>
      <c r="EO25" s="147">
        <v>1040461</v>
      </c>
      <c r="EP25" s="147">
        <v>6353262</v>
      </c>
      <c r="EQ25" s="147">
        <v>6504848</v>
      </c>
      <c r="ER25" s="147">
        <v>4979090</v>
      </c>
      <c r="ES25" s="147">
        <v>5002787</v>
      </c>
      <c r="ET25" s="147">
        <v>930719</v>
      </c>
      <c r="EU25" s="147">
        <v>1038812</v>
      </c>
      <c r="EV25" s="147">
        <v>6327339</v>
      </c>
      <c r="EW25" s="147">
        <v>6471749</v>
      </c>
      <c r="EX25" s="147">
        <v>4950650</v>
      </c>
      <c r="EY25" s="147">
        <v>4968687</v>
      </c>
      <c r="EZ25" s="147">
        <v>929515</v>
      </c>
      <c r="FA25" s="147">
        <v>1036427</v>
      </c>
      <c r="FB25" s="147">
        <v>6278754</v>
      </c>
      <c r="FC25" s="147">
        <v>6421887</v>
      </c>
      <c r="FD25" s="147">
        <v>4905070</v>
      </c>
      <c r="FE25" s="147">
        <v>4923412</v>
      </c>
      <c r="FF25" s="147">
        <v>924276</v>
      </c>
      <c r="FG25" s="147">
        <v>1029608</v>
      </c>
      <c r="FH25" s="147">
        <v>6238107</v>
      </c>
      <c r="FI25" s="147">
        <v>6383714</v>
      </c>
      <c r="FJ25" s="147">
        <v>4861724</v>
      </c>
      <c r="FK25" s="147">
        <v>4881422</v>
      </c>
      <c r="FL25" s="147">
        <v>917020</v>
      </c>
      <c r="FM25" s="147">
        <v>1022808</v>
      </c>
      <c r="FN25" s="147">
        <v>6248489</v>
      </c>
      <c r="FO25" s="147">
        <v>6393770</v>
      </c>
      <c r="FP25" s="147">
        <v>4855451</v>
      </c>
      <c r="FQ25" s="147">
        <v>4874125</v>
      </c>
      <c r="FR25" s="147">
        <v>916612</v>
      </c>
      <c r="FS25" s="147">
        <v>1022465</v>
      </c>
    </row>
    <row r="26" spans="1:175" x14ac:dyDescent="0.2">
      <c r="A26" s="107" t="s">
        <v>32</v>
      </c>
      <c r="B26" s="147" t="e">
        <v>#N/A</v>
      </c>
      <c r="C26" s="147" t="e">
        <v>#N/A</v>
      </c>
      <c r="D26" s="147" t="e">
        <v>#N/A</v>
      </c>
      <c r="E26" s="147" t="e">
        <v>#N/A</v>
      </c>
      <c r="F26" s="147" t="e">
        <v>#N/A</v>
      </c>
      <c r="G26" s="147" t="e">
        <v>#N/A</v>
      </c>
      <c r="H26" s="147" t="e">
        <v>#N/A</v>
      </c>
      <c r="I26" s="147" t="e">
        <v>#N/A</v>
      </c>
      <c r="J26" s="147" t="e">
        <v>#N/A</v>
      </c>
      <c r="K26" s="147" t="e">
        <v>#N/A</v>
      </c>
      <c r="L26" s="147" t="e">
        <v>#N/A</v>
      </c>
      <c r="M26" s="147" t="e">
        <v>#N/A</v>
      </c>
      <c r="N26" s="147" t="e">
        <v>#N/A</v>
      </c>
      <c r="O26" s="147" t="e">
        <v>#N/A</v>
      </c>
      <c r="P26" s="147" t="e">
        <v>#N/A</v>
      </c>
      <c r="Q26" s="147" t="e">
        <v>#N/A</v>
      </c>
      <c r="R26" s="147" t="e">
        <v>#N/A</v>
      </c>
      <c r="S26" s="147" t="e">
        <v>#N/A</v>
      </c>
      <c r="T26" s="147" t="e">
        <v>#N/A</v>
      </c>
      <c r="U26" s="147" t="e">
        <v>#N/A</v>
      </c>
      <c r="V26" s="147" t="e">
        <v>#N/A</v>
      </c>
      <c r="W26" s="147" t="e">
        <v>#N/A</v>
      </c>
      <c r="X26" s="147" t="e">
        <v>#N/A</v>
      </c>
      <c r="Y26" s="147" t="e">
        <v>#N/A</v>
      </c>
      <c r="Z26" s="147" t="e">
        <v>#N/A</v>
      </c>
      <c r="AA26" s="147" t="e">
        <v>#N/A</v>
      </c>
      <c r="AB26" s="147" t="e">
        <v>#N/A</v>
      </c>
      <c r="AC26" s="147" t="e">
        <v>#N/A</v>
      </c>
      <c r="AD26" s="147" t="e">
        <v>#N/A</v>
      </c>
      <c r="AE26" s="147" t="e">
        <v>#N/A</v>
      </c>
      <c r="AF26" s="147" t="e">
        <v>#N/A</v>
      </c>
      <c r="AG26" s="147" t="e">
        <v>#N/A</v>
      </c>
      <c r="AH26" s="147" t="e">
        <v>#N/A</v>
      </c>
      <c r="AI26" s="147" t="e">
        <v>#N/A</v>
      </c>
      <c r="AJ26" s="147" t="e">
        <v>#N/A</v>
      </c>
      <c r="AK26" s="147" t="e">
        <v>#N/A</v>
      </c>
      <c r="AL26" s="147" t="e">
        <v>#N/A</v>
      </c>
      <c r="AM26" s="147" t="e">
        <v>#N/A</v>
      </c>
      <c r="AN26" s="147" t="e">
        <v>#N/A</v>
      </c>
      <c r="AO26" s="147" t="e">
        <v>#N/A</v>
      </c>
      <c r="AP26" s="147" t="e">
        <v>#N/A</v>
      </c>
      <c r="AQ26" s="147" t="e">
        <v>#N/A</v>
      </c>
      <c r="AR26" s="147" t="e">
        <v>#N/A</v>
      </c>
      <c r="AS26" s="147" t="e">
        <v>#N/A</v>
      </c>
      <c r="AT26" s="147" t="e">
        <v>#N/A</v>
      </c>
      <c r="AU26" s="147" t="e">
        <v>#N/A</v>
      </c>
      <c r="AV26" s="147" t="e">
        <v>#N/A</v>
      </c>
      <c r="AW26" s="147" t="e">
        <v>#N/A</v>
      </c>
      <c r="AX26" s="147" t="e">
        <v>#N/A</v>
      </c>
      <c r="AY26" s="147" t="e">
        <v>#N/A</v>
      </c>
      <c r="AZ26" s="147" t="e">
        <v>#N/A</v>
      </c>
      <c r="BA26" s="147" t="e">
        <v>#N/A</v>
      </c>
      <c r="BB26" s="147" t="e">
        <v>#N/A</v>
      </c>
      <c r="BC26" s="147" t="e">
        <v>#N/A</v>
      </c>
      <c r="BD26" s="147" t="e">
        <v>#N/A</v>
      </c>
      <c r="BE26" s="147" t="e">
        <v>#N/A</v>
      </c>
      <c r="BF26" s="147" t="e">
        <v>#N/A</v>
      </c>
      <c r="BG26" s="147" t="e">
        <v>#N/A</v>
      </c>
      <c r="BH26" s="147" t="e">
        <v>#N/A</v>
      </c>
      <c r="BI26" s="147" t="e">
        <v>#N/A</v>
      </c>
      <c r="BJ26" s="147" t="e">
        <v>#N/A</v>
      </c>
      <c r="BK26" s="147" t="e">
        <v>#N/A</v>
      </c>
      <c r="BL26" s="147" t="e">
        <v>#N/A</v>
      </c>
      <c r="BM26" s="147" t="e">
        <v>#N/A</v>
      </c>
      <c r="BN26" s="147" t="e">
        <v>#N/A</v>
      </c>
      <c r="BO26" s="147" t="e">
        <v>#N/A</v>
      </c>
      <c r="BP26" s="147" t="e">
        <v>#N/A</v>
      </c>
      <c r="BQ26" s="147" t="e">
        <v>#N/A</v>
      </c>
      <c r="BR26" s="147" t="e">
        <v>#N/A</v>
      </c>
      <c r="BS26" s="147" t="e">
        <v>#N/A</v>
      </c>
      <c r="BT26" s="147" t="e">
        <v>#N/A</v>
      </c>
      <c r="BU26" s="147" t="e">
        <v>#N/A</v>
      </c>
      <c r="BV26" s="147" t="e">
        <v>#N/A</v>
      </c>
      <c r="BW26" s="147" t="e">
        <v>#N/A</v>
      </c>
      <c r="BX26" s="147" t="e">
        <v>#N/A</v>
      </c>
      <c r="BY26" s="147" t="e">
        <v>#N/A</v>
      </c>
      <c r="BZ26" s="147" t="e">
        <v>#N/A</v>
      </c>
      <c r="CA26" s="147" t="e">
        <v>#N/A</v>
      </c>
      <c r="CB26" s="147" t="e">
        <v>#N/A</v>
      </c>
      <c r="CC26" s="147" t="e">
        <v>#N/A</v>
      </c>
      <c r="CD26" s="147" t="e">
        <v>#N/A</v>
      </c>
      <c r="CE26" s="147" t="e">
        <v>#N/A</v>
      </c>
      <c r="CF26" s="147" t="e">
        <v>#N/A</v>
      </c>
      <c r="CG26" s="147" t="e">
        <v>#N/A</v>
      </c>
      <c r="CH26" s="147" t="e">
        <v>#N/A</v>
      </c>
      <c r="CI26" s="147" t="e">
        <v>#N/A</v>
      </c>
      <c r="CJ26" s="147" t="e">
        <v>#N/A</v>
      </c>
      <c r="CK26" s="147" t="e">
        <v>#N/A</v>
      </c>
      <c r="CL26" s="147" t="e">
        <v>#N/A</v>
      </c>
      <c r="CM26" s="147" t="e">
        <v>#N/A</v>
      </c>
      <c r="CN26" s="147">
        <v>3194012</v>
      </c>
      <c r="CO26" s="147">
        <v>3297333</v>
      </c>
      <c r="CP26" s="147">
        <v>2810645</v>
      </c>
      <c r="CQ26" s="147">
        <v>2886341</v>
      </c>
      <c r="CR26" s="147">
        <v>310634</v>
      </c>
      <c r="CS26" s="147">
        <v>335187</v>
      </c>
      <c r="CT26" s="147">
        <v>3211295</v>
      </c>
      <c r="CU26" s="147">
        <v>3310137</v>
      </c>
      <c r="CV26" s="147">
        <v>2819361</v>
      </c>
      <c r="CW26" s="147">
        <v>2891311</v>
      </c>
      <c r="CX26" s="147">
        <v>315018</v>
      </c>
      <c r="CY26" s="147">
        <v>339299</v>
      </c>
      <c r="CZ26" s="147">
        <v>3227323</v>
      </c>
      <c r="DA26" s="147">
        <v>3319160</v>
      </c>
      <c r="DB26" s="147">
        <v>2826735</v>
      </c>
      <c r="DC26" s="147">
        <v>2892852</v>
      </c>
      <c r="DD26" s="147">
        <v>318968</v>
      </c>
      <c r="DE26" s="147">
        <v>342918</v>
      </c>
      <c r="DF26" s="147">
        <v>3247341</v>
      </c>
      <c r="DG26" s="147">
        <v>3334023</v>
      </c>
      <c r="DH26" s="147">
        <v>2837425</v>
      </c>
      <c r="DI26" s="147">
        <v>2899296</v>
      </c>
      <c r="DJ26" s="147">
        <v>324105</v>
      </c>
      <c r="DK26" s="147">
        <v>347240</v>
      </c>
      <c r="DL26" s="147">
        <v>3264046</v>
      </c>
      <c r="DM26" s="147">
        <v>3346019</v>
      </c>
      <c r="DN26" s="147">
        <v>2845628</v>
      </c>
      <c r="DO26" s="147">
        <v>2903407</v>
      </c>
      <c r="DP26" s="147">
        <v>328471</v>
      </c>
      <c r="DQ26" s="147">
        <v>351361</v>
      </c>
      <c r="DR26" s="147">
        <v>3276352</v>
      </c>
      <c r="DS26" s="147">
        <v>3352500</v>
      </c>
      <c r="DT26" s="147">
        <v>2849789</v>
      </c>
      <c r="DU26" s="147">
        <v>2902876</v>
      </c>
      <c r="DV26" s="147">
        <v>332676</v>
      </c>
      <c r="DW26" s="147">
        <v>354989</v>
      </c>
      <c r="DX26" s="147">
        <v>3293439</v>
      </c>
      <c r="DY26" s="147">
        <v>3365126</v>
      </c>
      <c r="DZ26" s="147">
        <v>2856612</v>
      </c>
      <c r="EA26" s="147">
        <v>2905924</v>
      </c>
      <c r="EB26" s="147">
        <v>337556</v>
      </c>
      <c r="EC26" s="147">
        <v>360208</v>
      </c>
      <c r="ED26" s="147">
        <v>3308967</v>
      </c>
      <c r="EE26" s="147">
        <v>3376995</v>
      </c>
      <c r="EF26" s="147">
        <v>2862972</v>
      </c>
      <c r="EG26" s="147">
        <v>2909032</v>
      </c>
      <c r="EH26" s="147">
        <v>342783</v>
      </c>
      <c r="EI26" s="147">
        <v>365661</v>
      </c>
      <c r="EJ26" s="147">
        <v>3331757</v>
      </c>
      <c r="EK26" s="147">
        <v>3394234</v>
      </c>
      <c r="EL26" s="147">
        <v>2872978</v>
      </c>
      <c r="EM26" s="147">
        <v>2914537</v>
      </c>
      <c r="EN26" s="147">
        <v>349839</v>
      </c>
      <c r="EO26" s="147">
        <v>372286</v>
      </c>
      <c r="EP26" s="147">
        <v>3351682</v>
      </c>
      <c r="EQ26" s="147">
        <v>3410593</v>
      </c>
      <c r="ER26" s="147">
        <v>2882363</v>
      </c>
      <c r="ES26" s="147">
        <v>2921048</v>
      </c>
      <c r="ET26" s="147">
        <v>356120</v>
      </c>
      <c r="EU26" s="147">
        <v>378140</v>
      </c>
      <c r="EV26" s="147">
        <v>3367752</v>
      </c>
      <c r="EW26" s="147">
        <v>3422745</v>
      </c>
      <c r="EX26" s="147">
        <v>2889526</v>
      </c>
      <c r="EY26" s="147">
        <v>2924505</v>
      </c>
      <c r="EZ26" s="147">
        <v>361464</v>
      </c>
      <c r="FA26" s="147">
        <v>383242</v>
      </c>
      <c r="FB26" s="147">
        <v>3381263</v>
      </c>
      <c r="FC26" s="147">
        <v>3434644</v>
      </c>
      <c r="FD26" s="147">
        <v>2892698</v>
      </c>
      <c r="FE26" s="147">
        <v>2927094</v>
      </c>
      <c r="FF26" s="147">
        <v>367903</v>
      </c>
      <c r="FG26" s="147">
        <v>389001</v>
      </c>
      <c r="FH26" s="147">
        <v>3395111</v>
      </c>
      <c r="FI26" s="147">
        <v>3449434</v>
      </c>
      <c r="FJ26" s="147">
        <v>2893094</v>
      </c>
      <c r="FK26" s="147">
        <v>2928882</v>
      </c>
      <c r="FL26" s="147">
        <v>374961</v>
      </c>
      <c r="FM26" s="147">
        <v>396289</v>
      </c>
      <c r="FN26" s="147">
        <v>3412703</v>
      </c>
      <c r="FO26" s="147">
        <v>3467428</v>
      </c>
      <c r="FP26" s="147">
        <v>2897183</v>
      </c>
      <c r="FQ26" s="147">
        <v>2933465</v>
      </c>
      <c r="FR26" s="147">
        <v>382607</v>
      </c>
      <c r="FS26" s="147">
        <v>404263</v>
      </c>
    </row>
    <row r="27" spans="1:175" x14ac:dyDescent="0.2">
      <c r="A27" s="107" t="s">
        <v>33</v>
      </c>
      <c r="B27" s="147" t="e">
        <v>#N/A</v>
      </c>
      <c r="C27" s="147" t="e">
        <v>#N/A</v>
      </c>
      <c r="D27" s="147" t="e">
        <v>#N/A</v>
      </c>
      <c r="E27" s="147" t="e">
        <v>#N/A</v>
      </c>
      <c r="F27" s="147" t="e">
        <v>#N/A</v>
      </c>
      <c r="G27" s="147" t="e">
        <v>#N/A</v>
      </c>
      <c r="H27" s="147" t="e">
        <v>#N/A</v>
      </c>
      <c r="I27" s="147" t="e">
        <v>#N/A</v>
      </c>
      <c r="J27" s="147" t="e">
        <v>#N/A</v>
      </c>
      <c r="K27" s="147" t="e">
        <v>#N/A</v>
      </c>
      <c r="L27" s="147" t="e">
        <v>#N/A</v>
      </c>
      <c r="M27" s="147" t="e">
        <v>#N/A</v>
      </c>
      <c r="N27" s="147" t="e">
        <v>#N/A</v>
      </c>
      <c r="O27" s="147" t="e">
        <v>#N/A</v>
      </c>
      <c r="P27" s="147" t="e">
        <v>#N/A</v>
      </c>
      <c r="Q27" s="147" t="e">
        <v>#N/A</v>
      </c>
      <c r="R27" s="147" t="e">
        <v>#N/A</v>
      </c>
      <c r="S27" s="147" t="e">
        <v>#N/A</v>
      </c>
      <c r="T27" s="147" t="e">
        <v>#N/A</v>
      </c>
      <c r="U27" s="147" t="e">
        <v>#N/A</v>
      </c>
      <c r="V27" s="147" t="e">
        <v>#N/A</v>
      </c>
      <c r="W27" s="147" t="e">
        <v>#N/A</v>
      </c>
      <c r="X27" s="147" t="e">
        <v>#N/A</v>
      </c>
      <c r="Y27" s="147" t="e">
        <v>#N/A</v>
      </c>
      <c r="Z27" s="147" t="e">
        <v>#N/A</v>
      </c>
      <c r="AA27" s="147" t="e">
        <v>#N/A</v>
      </c>
      <c r="AB27" s="147" t="e">
        <v>#N/A</v>
      </c>
      <c r="AC27" s="147" t="e">
        <v>#N/A</v>
      </c>
      <c r="AD27" s="147" t="e">
        <v>#N/A</v>
      </c>
      <c r="AE27" s="147" t="e">
        <v>#N/A</v>
      </c>
      <c r="AF27" s="147" t="e">
        <v>#N/A</v>
      </c>
      <c r="AG27" s="147" t="e">
        <v>#N/A</v>
      </c>
      <c r="AH27" s="147" t="e">
        <v>#N/A</v>
      </c>
      <c r="AI27" s="147" t="e">
        <v>#N/A</v>
      </c>
      <c r="AJ27" s="147" t="e">
        <v>#N/A</v>
      </c>
      <c r="AK27" s="147" t="e">
        <v>#N/A</v>
      </c>
      <c r="AL27" s="147" t="e">
        <v>#N/A</v>
      </c>
      <c r="AM27" s="147" t="e">
        <v>#N/A</v>
      </c>
      <c r="AN27" s="147" t="e">
        <v>#N/A</v>
      </c>
      <c r="AO27" s="147" t="e">
        <v>#N/A</v>
      </c>
      <c r="AP27" s="147" t="e">
        <v>#N/A</v>
      </c>
      <c r="AQ27" s="147" t="e">
        <v>#N/A</v>
      </c>
      <c r="AR27" s="147" t="e">
        <v>#N/A</v>
      </c>
      <c r="AS27" s="147" t="e">
        <v>#N/A</v>
      </c>
      <c r="AT27" s="147" t="e">
        <v>#N/A</v>
      </c>
      <c r="AU27" s="147" t="e">
        <v>#N/A</v>
      </c>
      <c r="AV27" s="147" t="e">
        <v>#N/A</v>
      </c>
      <c r="AW27" s="147" t="e">
        <v>#N/A</v>
      </c>
      <c r="AX27" s="147" t="e">
        <v>#N/A</v>
      </c>
      <c r="AY27" s="147" t="e">
        <v>#N/A</v>
      </c>
      <c r="AZ27" s="147" t="e">
        <v>#N/A</v>
      </c>
      <c r="BA27" s="147" t="e">
        <v>#N/A</v>
      </c>
      <c r="BB27" s="147" t="e">
        <v>#N/A</v>
      </c>
      <c r="BC27" s="147" t="e">
        <v>#N/A</v>
      </c>
      <c r="BD27" s="147" t="e">
        <v>#N/A</v>
      </c>
      <c r="BE27" s="147" t="e">
        <v>#N/A</v>
      </c>
      <c r="BF27" s="147" t="e">
        <v>#N/A</v>
      </c>
      <c r="BG27" s="147" t="e">
        <v>#N/A</v>
      </c>
      <c r="BH27" s="147" t="e">
        <v>#N/A</v>
      </c>
      <c r="BI27" s="147" t="e">
        <v>#N/A</v>
      </c>
      <c r="BJ27" s="147" t="e">
        <v>#N/A</v>
      </c>
      <c r="BK27" s="147" t="e">
        <v>#N/A</v>
      </c>
      <c r="BL27" s="147" t="e">
        <v>#N/A</v>
      </c>
      <c r="BM27" s="147" t="e">
        <v>#N/A</v>
      </c>
      <c r="BN27" s="147" t="e">
        <v>#N/A</v>
      </c>
      <c r="BO27" s="147" t="e">
        <v>#N/A</v>
      </c>
      <c r="BP27" s="147" t="e">
        <v>#N/A</v>
      </c>
      <c r="BQ27" s="147" t="e">
        <v>#N/A</v>
      </c>
      <c r="BR27" s="147" t="e">
        <v>#N/A</v>
      </c>
      <c r="BS27" s="147" t="e">
        <v>#N/A</v>
      </c>
      <c r="BT27" s="147" t="e">
        <v>#N/A</v>
      </c>
      <c r="BU27" s="147" t="e">
        <v>#N/A</v>
      </c>
      <c r="BV27" s="147" t="e">
        <v>#N/A</v>
      </c>
      <c r="BW27" s="147" t="e">
        <v>#N/A</v>
      </c>
      <c r="BX27" s="147" t="e">
        <v>#N/A</v>
      </c>
      <c r="BY27" s="147" t="e">
        <v>#N/A</v>
      </c>
      <c r="BZ27" s="147" t="e">
        <v>#N/A</v>
      </c>
      <c r="CA27" s="147" t="e">
        <v>#N/A</v>
      </c>
      <c r="CB27" s="147" t="e">
        <v>#N/A</v>
      </c>
      <c r="CC27" s="147" t="e">
        <v>#N/A</v>
      </c>
      <c r="CD27" s="147" t="e">
        <v>#N/A</v>
      </c>
      <c r="CE27" s="147" t="e">
        <v>#N/A</v>
      </c>
      <c r="CF27" s="147" t="e">
        <v>#N/A</v>
      </c>
      <c r="CG27" s="147" t="e">
        <v>#N/A</v>
      </c>
      <c r="CH27" s="147" t="e">
        <v>#N/A</v>
      </c>
      <c r="CI27" s="147" t="e">
        <v>#N/A</v>
      </c>
      <c r="CJ27" s="147" t="e">
        <v>#N/A</v>
      </c>
      <c r="CK27" s="147" t="e">
        <v>#N/A</v>
      </c>
      <c r="CL27" s="147" t="e">
        <v>#N/A</v>
      </c>
      <c r="CM27" s="147" t="e">
        <v>#N/A</v>
      </c>
      <c r="CN27" s="147">
        <v>1511472</v>
      </c>
      <c r="CO27" s="147">
        <v>1539944</v>
      </c>
      <c r="CP27" s="147">
        <v>1416500</v>
      </c>
      <c r="CQ27" s="147">
        <v>1450531</v>
      </c>
      <c r="CR27" s="147">
        <v>57183</v>
      </c>
      <c r="CS27" s="147">
        <v>51290</v>
      </c>
      <c r="CT27" s="147">
        <v>1522978</v>
      </c>
      <c r="CU27" s="147">
        <v>1547059</v>
      </c>
      <c r="CV27" s="147">
        <v>1423302</v>
      </c>
      <c r="CW27" s="147">
        <v>1453417</v>
      </c>
      <c r="CX27" s="147">
        <v>59000</v>
      </c>
      <c r="CY27" s="147">
        <v>52852</v>
      </c>
      <c r="CZ27" s="147">
        <v>1530978</v>
      </c>
      <c r="DA27" s="147">
        <v>1551718</v>
      </c>
      <c r="DB27" s="147">
        <v>1427265</v>
      </c>
      <c r="DC27" s="147">
        <v>1454514</v>
      </c>
      <c r="DD27" s="147">
        <v>60653</v>
      </c>
      <c r="DE27" s="147">
        <v>54327</v>
      </c>
      <c r="DF27" s="147">
        <v>1542533</v>
      </c>
      <c r="DG27" s="147">
        <v>1559847</v>
      </c>
      <c r="DH27" s="147">
        <v>1432800</v>
      </c>
      <c r="DI27" s="147">
        <v>1457200</v>
      </c>
      <c r="DJ27" s="147">
        <v>63624</v>
      </c>
      <c r="DK27" s="147">
        <v>56968</v>
      </c>
      <c r="DL27" s="147">
        <v>1554120</v>
      </c>
      <c r="DM27" s="147">
        <v>1567552</v>
      </c>
      <c r="DN27" s="147">
        <v>1438243</v>
      </c>
      <c r="DO27" s="147">
        <v>1459652</v>
      </c>
      <c r="DP27" s="147">
        <v>66886</v>
      </c>
      <c r="DQ27" s="147">
        <v>59535</v>
      </c>
      <c r="DR27" s="147">
        <v>1563683</v>
      </c>
      <c r="DS27" s="147">
        <v>1572527</v>
      </c>
      <c r="DT27" s="147">
        <v>1442974</v>
      </c>
      <c r="DU27" s="147">
        <v>1460287</v>
      </c>
      <c r="DV27" s="147">
        <v>69877</v>
      </c>
      <c r="DW27" s="147">
        <v>61938</v>
      </c>
      <c r="DX27" s="147">
        <v>1571865</v>
      </c>
      <c r="DY27" s="147">
        <v>1577620</v>
      </c>
      <c r="DZ27" s="147">
        <v>1446167</v>
      </c>
      <c r="EA27" s="147">
        <v>1461055</v>
      </c>
      <c r="EB27" s="147">
        <v>72865</v>
      </c>
      <c r="EC27" s="147">
        <v>64358</v>
      </c>
      <c r="ED27" s="147">
        <v>1579887</v>
      </c>
      <c r="EE27" s="147">
        <v>1582642</v>
      </c>
      <c r="EF27" s="147">
        <v>1448954</v>
      </c>
      <c r="EG27" s="147">
        <v>1460924</v>
      </c>
      <c r="EH27" s="147">
        <v>76122</v>
      </c>
      <c r="EI27" s="147">
        <v>67620</v>
      </c>
      <c r="EJ27" s="147">
        <v>1585600</v>
      </c>
      <c r="EK27" s="147">
        <v>1585778</v>
      </c>
      <c r="EL27" s="147">
        <v>1450715</v>
      </c>
      <c r="EM27" s="147">
        <v>1460606</v>
      </c>
      <c r="EN27" s="147">
        <v>78710</v>
      </c>
      <c r="EO27" s="147">
        <v>69973</v>
      </c>
      <c r="EP27" s="147">
        <v>1593551</v>
      </c>
      <c r="EQ27" s="147">
        <v>1590287</v>
      </c>
      <c r="ER27" s="147">
        <v>1454025</v>
      </c>
      <c r="ES27" s="147">
        <v>1460999</v>
      </c>
      <c r="ET27" s="147">
        <v>81509</v>
      </c>
      <c r="EU27" s="147">
        <v>72294</v>
      </c>
      <c r="EV27" s="147">
        <v>1598599</v>
      </c>
      <c r="EW27" s="147">
        <v>1592542</v>
      </c>
      <c r="EX27" s="147">
        <v>1456076</v>
      </c>
      <c r="EY27" s="147">
        <v>1460619</v>
      </c>
      <c r="EZ27" s="147">
        <v>83379</v>
      </c>
      <c r="FA27" s="147">
        <v>73809</v>
      </c>
      <c r="FB27" s="147">
        <v>1603494</v>
      </c>
      <c r="FC27" s="147">
        <v>1595119</v>
      </c>
      <c r="FD27" s="147">
        <v>1456353</v>
      </c>
      <c r="FE27" s="147">
        <v>1460303</v>
      </c>
      <c r="FF27" s="147">
        <v>86702</v>
      </c>
      <c r="FG27" s="147">
        <v>75647</v>
      </c>
      <c r="FH27" s="147">
        <v>1606050</v>
      </c>
      <c r="FI27" s="147">
        <v>1596770</v>
      </c>
      <c r="FJ27" s="147">
        <v>1455069</v>
      </c>
      <c r="FK27" s="147">
        <v>1458603</v>
      </c>
      <c r="FL27" s="147">
        <v>89037</v>
      </c>
      <c r="FM27" s="147">
        <v>77660</v>
      </c>
      <c r="FN27" s="147">
        <v>1614718</v>
      </c>
      <c r="FO27" s="147">
        <v>1603696</v>
      </c>
      <c r="FP27" s="147">
        <v>1456884</v>
      </c>
      <c r="FQ27" s="147">
        <v>1459310</v>
      </c>
      <c r="FR27" s="147">
        <v>92479</v>
      </c>
      <c r="FS27" s="147">
        <v>80861</v>
      </c>
    </row>
    <row r="28" spans="1:175" x14ac:dyDescent="0.2">
      <c r="A28" s="107" t="s">
        <v>34</v>
      </c>
      <c r="B28" s="147" t="e">
        <v>#N/A</v>
      </c>
      <c r="C28" s="147" t="e">
        <v>#N/A</v>
      </c>
      <c r="D28" s="147" t="e">
        <v>#N/A</v>
      </c>
      <c r="E28" s="147" t="e">
        <v>#N/A</v>
      </c>
      <c r="F28" s="147" t="e">
        <v>#N/A</v>
      </c>
      <c r="G28" s="147" t="e">
        <v>#N/A</v>
      </c>
      <c r="H28" s="147" t="e">
        <v>#N/A</v>
      </c>
      <c r="I28" s="147" t="e">
        <v>#N/A</v>
      </c>
      <c r="J28" s="147" t="e">
        <v>#N/A</v>
      </c>
      <c r="K28" s="147" t="e">
        <v>#N/A</v>
      </c>
      <c r="L28" s="147" t="e">
        <v>#N/A</v>
      </c>
      <c r="M28" s="147" t="e">
        <v>#N/A</v>
      </c>
      <c r="N28" s="147" t="e">
        <v>#N/A</v>
      </c>
      <c r="O28" s="147" t="e">
        <v>#N/A</v>
      </c>
      <c r="P28" s="147" t="e">
        <v>#N/A</v>
      </c>
      <c r="Q28" s="147" t="e">
        <v>#N/A</v>
      </c>
      <c r="R28" s="147" t="e">
        <v>#N/A</v>
      </c>
      <c r="S28" s="147" t="e">
        <v>#N/A</v>
      </c>
      <c r="T28" s="147" t="e">
        <v>#N/A</v>
      </c>
      <c r="U28" s="147" t="e">
        <v>#N/A</v>
      </c>
      <c r="V28" s="147" t="e">
        <v>#N/A</v>
      </c>
      <c r="W28" s="147" t="e">
        <v>#N/A</v>
      </c>
      <c r="X28" s="147" t="e">
        <v>#N/A</v>
      </c>
      <c r="Y28" s="147" t="e">
        <v>#N/A</v>
      </c>
      <c r="Z28" s="147" t="e">
        <v>#N/A</v>
      </c>
      <c r="AA28" s="147" t="e">
        <v>#N/A</v>
      </c>
      <c r="AB28" s="147" t="e">
        <v>#N/A</v>
      </c>
      <c r="AC28" s="147" t="e">
        <v>#N/A</v>
      </c>
      <c r="AD28" s="147" t="e">
        <v>#N/A</v>
      </c>
      <c r="AE28" s="147" t="e">
        <v>#N/A</v>
      </c>
      <c r="AF28" s="147" t="e">
        <v>#N/A</v>
      </c>
      <c r="AG28" s="147" t="e">
        <v>#N/A</v>
      </c>
      <c r="AH28" s="147" t="e">
        <v>#N/A</v>
      </c>
      <c r="AI28" s="147" t="e">
        <v>#N/A</v>
      </c>
      <c r="AJ28" s="147" t="e">
        <v>#N/A</v>
      </c>
      <c r="AK28" s="147" t="e">
        <v>#N/A</v>
      </c>
      <c r="AL28" s="147" t="e">
        <v>#N/A</v>
      </c>
      <c r="AM28" s="147" t="e">
        <v>#N/A</v>
      </c>
      <c r="AN28" s="147" t="e">
        <v>#N/A</v>
      </c>
      <c r="AO28" s="147" t="e">
        <v>#N/A</v>
      </c>
      <c r="AP28" s="147" t="e">
        <v>#N/A</v>
      </c>
      <c r="AQ28" s="147" t="e">
        <v>#N/A</v>
      </c>
      <c r="AR28" s="147" t="e">
        <v>#N/A</v>
      </c>
      <c r="AS28" s="147" t="e">
        <v>#N/A</v>
      </c>
      <c r="AT28" s="147" t="e">
        <v>#N/A</v>
      </c>
      <c r="AU28" s="147" t="e">
        <v>#N/A</v>
      </c>
      <c r="AV28" s="147" t="e">
        <v>#N/A</v>
      </c>
      <c r="AW28" s="147" t="e">
        <v>#N/A</v>
      </c>
      <c r="AX28" s="147" t="e">
        <v>#N/A</v>
      </c>
      <c r="AY28" s="147" t="e">
        <v>#N/A</v>
      </c>
      <c r="AZ28" s="147" t="e">
        <v>#N/A</v>
      </c>
      <c r="BA28" s="147" t="e">
        <v>#N/A</v>
      </c>
      <c r="BB28" s="147" t="e">
        <v>#N/A</v>
      </c>
      <c r="BC28" s="147" t="e">
        <v>#N/A</v>
      </c>
      <c r="BD28" s="147" t="e">
        <v>#N/A</v>
      </c>
      <c r="BE28" s="147" t="e">
        <v>#N/A</v>
      </c>
      <c r="BF28" s="147" t="e">
        <v>#N/A</v>
      </c>
      <c r="BG28" s="147" t="e">
        <v>#N/A</v>
      </c>
      <c r="BH28" s="147" t="e">
        <v>#N/A</v>
      </c>
      <c r="BI28" s="147" t="e">
        <v>#N/A</v>
      </c>
      <c r="BJ28" s="147" t="e">
        <v>#N/A</v>
      </c>
      <c r="BK28" s="147" t="e">
        <v>#N/A</v>
      </c>
      <c r="BL28" s="147" t="e">
        <v>#N/A</v>
      </c>
      <c r="BM28" s="147" t="e">
        <v>#N/A</v>
      </c>
      <c r="BN28" s="147" t="e">
        <v>#N/A</v>
      </c>
      <c r="BO28" s="147" t="e">
        <v>#N/A</v>
      </c>
      <c r="BP28" s="147" t="e">
        <v>#N/A</v>
      </c>
      <c r="BQ28" s="147" t="e">
        <v>#N/A</v>
      </c>
      <c r="BR28" s="147" t="e">
        <v>#N/A</v>
      </c>
      <c r="BS28" s="147" t="e">
        <v>#N/A</v>
      </c>
      <c r="BT28" s="147" t="e">
        <v>#N/A</v>
      </c>
      <c r="BU28" s="147" t="e">
        <v>#N/A</v>
      </c>
      <c r="BV28" s="147" t="e">
        <v>#N/A</v>
      </c>
      <c r="BW28" s="147" t="e">
        <v>#N/A</v>
      </c>
      <c r="BX28" s="147" t="e">
        <v>#N/A</v>
      </c>
      <c r="BY28" s="147" t="e">
        <v>#N/A</v>
      </c>
      <c r="BZ28" s="147" t="e">
        <v>#N/A</v>
      </c>
      <c r="CA28" s="147" t="e">
        <v>#N/A</v>
      </c>
      <c r="CB28" s="147" t="e">
        <v>#N/A</v>
      </c>
      <c r="CC28" s="147" t="e">
        <v>#N/A</v>
      </c>
      <c r="CD28" s="147" t="e">
        <v>#N/A</v>
      </c>
      <c r="CE28" s="147" t="e">
        <v>#N/A</v>
      </c>
      <c r="CF28" s="147" t="e">
        <v>#N/A</v>
      </c>
      <c r="CG28" s="147" t="e">
        <v>#N/A</v>
      </c>
      <c r="CH28" s="147" t="e">
        <v>#N/A</v>
      </c>
      <c r="CI28" s="147" t="e">
        <v>#N/A</v>
      </c>
      <c r="CJ28" s="147" t="e">
        <v>#N/A</v>
      </c>
      <c r="CK28" s="147" t="e">
        <v>#N/A</v>
      </c>
      <c r="CL28" s="147" t="e">
        <v>#N/A</v>
      </c>
      <c r="CM28" s="147" t="e">
        <v>#N/A</v>
      </c>
      <c r="CN28" s="147">
        <v>1418664</v>
      </c>
      <c r="CO28" s="147">
        <v>1440111</v>
      </c>
      <c r="CP28" s="147">
        <v>1259991</v>
      </c>
      <c r="CQ28" s="147">
        <v>1282806</v>
      </c>
      <c r="CR28" s="147">
        <v>100242</v>
      </c>
      <c r="CS28" s="147">
        <v>96301</v>
      </c>
      <c r="CT28" s="147">
        <v>1427012</v>
      </c>
      <c r="CU28" s="147">
        <v>1445541</v>
      </c>
      <c r="CV28" s="147">
        <v>1265305</v>
      </c>
      <c r="CW28" s="147">
        <v>1285296</v>
      </c>
      <c r="CX28" s="147">
        <v>101407</v>
      </c>
      <c r="CY28" s="147">
        <v>97499</v>
      </c>
      <c r="CZ28" s="147">
        <v>1439272</v>
      </c>
      <c r="DA28" s="147">
        <v>1451974</v>
      </c>
      <c r="DB28" s="147">
        <v>1273505</v>
      </c>
      <c r="DC28" s="147">
        <v>1288527</v>
      </c>
      <c r="DD28" s="147">
        <v>103624</v>
      </c>
      <c r="DE28" s="147">
        <v>98940</v>
      </c>
      <c r="DF28" s="147">
        <v>1447155</v>
      </c>
      <c r="DG28" s="147">
        <v>1454672</v>
      </c>
      <c r="DH28" s="147">
        <v>1278114</v>
      </c>
      <c r="DI28" s="147">
        <v>1288741</v>
      </c>
      <c r="DJ28" s="147">
        <v>104936</v>
      </c>
      <c r="DK28" s="147">
        <v>99521</v>
      </c>
      <c r="DL28" s="147">
        <v>1454516</v>
      </c>
      <c r="DM28" s="147">
        <v>1457156</v>
      </c>
      <c r="DN28" s="147">
        <v>1282017</v>
      </c>
      <c r="DO28" s="147">
        <v>1289089</v>
      </c>
      <c r="DP28" s="147">
        <v>106403</v>
      </c>
      <c r="DQ28" s="147">
        <v>100106</v>
      </c>
      <c r="DR28" s="147">
        <v>1461945</v>
      </c>
      <c r="DS28" s="147">
        <v>1460956</v>
      </c>
      <c r="DT28" s="147">
        <v>1285472</v>
      </c>
      <c r="DU28" s="147">
        <v>1290053</v>
      </c>
      <c r="DV28" s="147">
        <v>107728</v>
      </c>
      <c r="DW28" s="147">
        <v>100775</v>
      </c>
      <c r="DX28" s="147">
        <v>1465268</v>
      </c>
      <c r="DY28" s="147">
        <v>1462102</v>
      </c>
      <c r="DZ28" s="147">
        <v>1286527</v>
      </c>
      <c r="EA28" s="147">
        <v>1289404</v>
      </c>
      <c r="EB28" s="147">
        <v>108109</v>
      </c>
      <c r="EC28" s="147">
        <v>100832</v>
      </c>
      <c r="ED28" s="147">
        <v>1466452</v>
      </c>
      <c r="EE28" s="147">
        <v>1460898</v>
      </c>
      <c r="EF28" s="147">
        <v>1286855</v>
      </c>
      <c r="EG28" s="147">
        <v>1287565</v>
      </c>
      <c r="EH28" s="147">
        <v>108465</v>
      </c>
      <c r="EI28" s="147">
        <v>100743</v>
      </c>
      <c r="EJ28" s="147">
        <v>1469625</v>
      </c>
      <c r="EK28" s="147">
        <v>1461775</v>
      </c>
      <c r="EL28" s="147">
        <v>1287878</v>
      </c>
      <c r="EM28" s="147">
        <v>1286571</v>
      </c>
      <c r="EN28" s="147">
        <v>109269</v>
      </c>
      <c r="EO28" s="147">
        <v>101382</v>
      </c>
      <c r="EP28" s="147">
        <v>1470916</v>
      </c>
      <c r="EQ28" s="147">
        <v>1462582</v>
      </c>
      <c r="ER28" s="147">
        <v>1287623</v>
      </c>
      <c r="ES28" s="147">
        <v>1286176</v>
      </c>
      <c r="ET28" s="147">
        <v>110055</v>
      </c>
      <c r="EU28" s="147">
        <v>101856</v>
      </c>
      <c r="EV28" s="147">
        <v>1474575</v>
      </c>
      <c r="EW28" s="147">
        <v>1463597</v>
      </c>
      <c r="EX28" s="147">
        <v>1289291</v>
      </c>
      <c r="EY28" s="147">
        <v>1285967</v>
      </c>
      <c r="EZ28" s="147">
        <v>111082</v>
      </c>
      <c r="FA28" s="147">
        <v>102411</v>
      </c>
      <c r="FB28" s="147">
        <v>1474631</v>
      </c>
      <c r="FC28" s="147">
        <v>1463707</v>
      </c>
      <c r="FD28" s="147">
        <v>1288197</v>
      </c>
      <c r="FE28" s="147">
        <v>1285125</v>
      </c>
      <c r="FF28" s="147">
        <v>111785</v>
      </c>
      <c r="FG28" s="147">
        <v>102762</v>
      </c>
      <c r="FH28" s="147">
        <v>1473677</v>
      </c>
      <c r="FI28" s="147">
        <v>1463647</v>
      </c>
      <c r="FJ28" s="147">
        <v>1286321</v>
      </c>
      <c r="FK28" s="147">
        <v>1284138</v>
      </c>
      <c r="FL28" s="147">
        <v>112126</v>
      </c>
      <c r="FM28" s="147">
        <v>102782</v>
      </c>
      <c r="FN28" s="147">
        <v>1480516</v>
      </c>
      <c r="FO28" s="147">
        <v>1470984</v>
      </c>
      <c r="FP28" s="147">
        <v>1289760</v>
      </c>
      <c r="FQ28" s="147">
        <v>1287678</v>
      </c>
      <c r="FR28" s="147">
        <v>113263</v>
      </c>
      <c r="FS28" s="147">
        <v>103849</v>
      </c>
    </row>
    <row r="29" spans="1:175" x14ac:dyDescent="0.2">
      <c r="A29" s="107" t="s">
        <v>35</v>
      </c>
      <c r="B29" s="147" t="e">
        <v>#N/A</v>
      </c>
      <c r="C29" s="147" t="e">
        <v>#N/A</v>
      </c>
      <c r="D29" s="147" t="e">
        <v>#N/A</v>
      </c>
      <c r="E29" s="147" t="e">
        <v>#N/A</v>
      </c>
      <c r="F29" s="147" t="e">
        <v>#N/A</v>
      </c>
      <c r="G29" s="147" t="e">
        <v>#N/A</v>
      </c>
      <c r="H29" s="147" t="e">
        <v>#N/A</v>
      </c>
      <c r="I29" s="147" t="e">
        <v>#N/A</v>
      </c>
      <c r="J29" s="147" t="e">
        <v>#N/A</v>
      </c>
      <c r="K29" s="147" t="e">
        <v>#N/A</v>
      </c>
      <c r="L29" s="147" t="e">
        <v>#N/A</v>
      </c>
      <c r="M29" s="147" t="e">
        <v>#N/A</v>
      </c>
      <c r="N29" s="147" t="e">
        <v>#N/A</v>
      </c>
      <c r="O29" s="147" t="e">
        <v>#N/A</v>
      </c>
      <c r="P29" s="147" t="e">
        <v>#N/A</v>
      </c>
      <c r="Q29" s="147" t="e">
        <v>#N/A</v>
      </c>
      <c r="R29" s="147" t="e">
        <v>#N/A</v>
      </c>
      <c r="S29" s="147" t="e">
        <v>#N/A</v>
      </c>
      <c r="T29" s="147" t="e">
        <v>#N/A</v>
      </c>
      <c r="U29" s="147" t="e">
        <v>#N/A</v>
      </c>
      <c r="V29" s="147" t="e">
        <v>#N/A</v>
      </c>
      <c r="W29" s="147" t="e">
        <v>#N/A</v>
      </c>
      <c r="X29" s="147" t="e">
        <v>#N/A</v>
      </c>
      <c r="Y29" s="147" t="e">
        <v>#N/A</v>
      </c>
      <c r="Z29" s="147" t="e">
        <v>#N/A</v>
      </c>
      <c r="AA29" s="147" t="e">
        <v>#N/A</v>
      </c>
      <c r="AB29" s="147" t="e">
        <v>#N/A</v>
      </c>
      <c r="AC29" s="147" t="e">
        <v>#N/A</v>
      </c>
      <c r="AD29" s="147" t="e">
        <v>#N/A</v>
      </c>
      <c r="AE29" s="147" t="e">
        <v>#N/A</v>
      </c>
      <c r="AF29" s="147" t="e">
        <v>#N/A</v>
      </c>
      <c r="AG29" s="147" t="e">
        <v>#N/A</v>
      </c>
      <c r="AH29" s="147" t="e">
        <v>#N/A</v>
      </c>
      <c r="AI29" s="147" t="e">
        <v>#N/A</v>
      </c>
      <c r="AJ29" s="147" t="e">
        <v>#N/A</v>
      </c>
      <c r="AK29" s="147" t="e">
        <v>#N/A</v>
      </c>
      <c r="AL29" s="147" t="e">
        <v>#N/A</v>
      </c>
      <c r="AM29" s="147" t="e">
        <v>#N/A</v>
      </c>
      <c r="AN29" s="147" t="e">
        <v>#N/A</v>
      </c>
      <c r="AO29" s="147" t="e">
        <v>#N/A</v>
      </c>
      <c r="AP29" s="147" t="e">
        <v>#N/A</v>
      </c>
      <c r="AQ29" s="147" t="e">
        <v>#N/A</v>
      </c>
      <c r="AR29" s="147" t="e">
        <v>#N/A</v>
      </c>
      <c r="AS29" s="147" t="e">
        <v>#N/A</v>
      </c>
      <c r="AT29" s="147" t="e">
        <v>#N/A</v>
      </c>
      <c r="AU29" s="147" t="e">
        <v>#N/A</v>
      </c>
      <c r="AV29" s="147" t="e">
        <v>#N/A</v>
      </c>
      <c r="AW29" s="147" t="e">
        <v>#N/A</v>
      </c>
      <c r="AX29" s="147" t="e">
        <v>#N/A</v>
      </c>
      <c r="AY29" s="147" t="e">
        <v>#N/A</v>
      </c>
      <c r="AZ29" s="147" t="e">
        <v>#N/A</v>
      </c>
      <c r="BA29" s="147" t="e">
        <v>#N/A</v>
      </c>
      <c r="BB29" s="147" t="e">
        <v>#N/A</v>
      </c>
      <c r="BC29" s="147" t="e">
        <v>#N/A</v>
      </c>
      <c r="BD29" s="147" t="e">
        <v>#N/A</v>
      </c>
      <c r="BE29" s="147" t="e">
        <v>#N/A</v>
      </c>
      <c r="BF29" s="147" t="e">
        <v>#N/A</v>
      </c>
      <c r="BG29" s="147" t="e">
        <v>#N/A</v>
      </c>
      <c r="BH29" s="147" t="e">
        <v>#N/A</v>
      </c>
      <c r="BI29" s="147" t="e">
        <v>#N/A</v>
      </c>
      <c r="BJ29" s="147" t="e">
        <v>#N/A</v>
      </c>
      <c r="BK29" s="147" t="e">
        <v>#N/A</v>
      </c>
      <c r="BL29" s="147" t="e">
        <v>#N/A</v>
      </c>
      <c r="BM29" s="147" t="e">
        <v>#N/A</v>
      </c>
      <c r="BN29" s="147" t="e">
        <v>#N/A</v>
      </c>
      <c r="BO29" s="147" t="e">
        <v>#N/A</v>
      </c>
      <c r="BP29" s="147" t="e">
        <v>#N/A</v>
      </c>
      <c r="BQ29" s="147" t="e">
        <v>#N/A</v>
      </c>
      <c r="BR29" s="147" t="e">
        <v>#N/A</v>
      </c>
      <c r="BS29" s="147" t="e">
        <v>#N/A</v>
      </c>
      <c r="BT29" s="147" t="e">
        <v>#N/A</v>
      </c>
      <c r="BU29" s="147" t="e">
        <v>#N/A</v>
      </c>
      <c r="BV29" s="147" t="e">
        <v>#N/A</v>
      </c>
      <c r="BW29" s="147" t="e">
        <v>#N/A</v>
      </c>
      <c r="BX29" s="147" t="e">
        <v>#N/A</v>
      </c>
      <c r="BY29" s="147" t="e">
        <v>#N/A</v>
      </c>
      <c r="BZ29" s="147" t="e">
        <v>#N/A</v>
      </c>
      <c r="CA29" s="147" t="e">
        <v>#N/A</v>
      </c>
      <c r="CB29" s="147" t="e">
        <v>#N/A</v>
      </c>
      <c r="CC29" s="147" t="e">
        <v>#N/A</v>
      </c>
      <c r="CD29" s="147" t="e">
        <v>#N/A</v>
      </c>
      <c r="CE29" s="147" t="e">
        <v>#N/A</v>
      </c>
      <c r="CF29" s="147" t="e">
        <v>#N/A</v>
      </c>
      <c r="CG29" s="147" t="e">
        <v>#N/A</v>
      </c>
      <c r="CH29" s="147" t="e">
        <v>#N/A</v>
      </c>
      <c r="CI29" s="147" t="e">
        <v>#N/A</v>
      </c>
      <c r="CJ29" s="147" t="e">
        <v>#N/A</v>
      </c>
      <c r="CK29" s="147" t="e">
        <v>#N/A</v>
      </c>
      <c r="CL29" s="147" t="e">
        <v>#N/A</v>
      </c>
      <c r="CM29" s="147" t="e">
        <v>#N/A</v>
      </c>
      <c r="CN29" s="147">
        <v>2140263</v>
      </c>
      <c r="CO29" s="147">
        <v>2208895</v>
      </c>
      <c r="CP29" s="147">
        <v>1924160</v>
      </c>
      <c r="CQ29" s="147">
        <v>1987589</v>
      </c>
      <c r="CR29" s="147">
        <v>181673</v>
      </c>
      <c r="CS29" s="147">
        <v>184666</v>
      </c>
      <c r="CT29" s="147">
        <v>2153911</v>
      </c>
      <c r="CU29" s="147">
        <v>2220525</v>
      </c>
      <c r="CV29" s="147">
        <v>1933388</v>
      </c>
      <c r="CW29" s="147">
        <v>1994985</v>
      </c>
      <c r="CX29" s="147">
        <v>184736</v>
      </c>
      <c r="CY29" s="147">
        <v>187590</v>
      </c>
      <c r="CZ29" s="147">
        <v>2166970</v>
      </c>
      <c r="DA29" s="147">
        <v>2227413</v>
      </c>
      <c r="DB29" s="147">
        <v>1941758</v>
      </c>
      <c r="DC29" s="147">
        <v>1997967</v>
      </c>
      <c r="DD29" s="147">
        <v>187749</v>
      </c>
      <c r="DE29" s="147">
        <v>189854</v>
      </c>
      <c r="DF29" s="147">
        <v>2180677</v>
      </c>
      <c r="DG29" s="147">
        <v>2235625</v>
      </c>
      <c r="DH29" s="147">
        <v>1950036</v>
      </c>
      <c r="DI29" s="147">
        <v>2001347</v>
      </c>
      <c r="DJ29" s="147">
        <v>191315</v>
      </c>
      <c r="DK29" s="147">
        <v>192692</v>
      </c>
      <c r="DL29" s="147">
        <v>2188079</v>
      </c>
      <c r="DM29" s="147">
        <v>2241074</v>
      </c>
      <c r="DN29" s="147">
        <v>1954136</v>
      </c>
      <c r="DO29" s="147">
        <v>2003636</v>
      </c>
      <c r="DP29" s="147">
        <v>193212</v>
      </c>
      <c r="DQ29" s="147">
        <v>194636</v>
      </c>
      <c r="DR29" s="147">
        <v>2197661</v>
      </c>
      <c r="DS29" s="147">
        <v>2246505</v>
      </c>
      <c r="DT29" s="147">
        <v>1959272</v>
      </c>
      <c r="DU29" s="147">
        <v>2005423</v>
      </c>
      <c r="DV29" s="147">
        <v>195659</v>
      </c>
      <c r="DW29" s="147">
        <v>196310</v>
      </c>
      <c r="DX29" s="147">
        <v>2205505</v>
      </c>
      <c r="DY29" s="147">
        <v>2252604</v>
      </c>
      <c r="DZ29" s="147">
        <v>1962926</v>
      </c>
      <c r="EA29" s="147">
        <v>2007309</v>
      </c>
      <c r="EB29" s="147">
        <v>197873</v>
      </c>
      <c r="EC29" s="147">
        <v>198733</v>
      </c>
      <c r="ED29" s="147">
        <v>2216392</v>
      </c>
      <c r="EE29" s="147">
        <v>2259599</v>
      </c>
      <c r="EF29" s="147">
        <v>1968932</v>
      </c>
      <c r="EG29" s="147">
        <v>2009972</v>
      </c>
      <c r="EH29" s="147">
        <v>201275</v>
      </c>
      <c r="EI29" s="147">
        <v>201624</v>
      </c>
      <c r="EJ29" s="147">
        <v>2222963</v>
      </c>
      <c r="EK29" s="147">
        <v>2264516</v>
      </c>
      <c r="EL29" s="147">
        <v>1972558</v>
      </c>
      <c r="EM29" s="147">
        <v>2012167</v>
      </c>
      <c r="EN29" s="147">
        <v>203287</v>
      </c>
      <c r="EO29" s="147">
        <v>203620</v>
      </c>
      <c r="EP29" s="147">
        <v>2230197</v>
      </c>
      <c r="EQ29" s="147">
        <v>2268182</v>
      </c>
      <c r="ER29" s="147">
        <v>1975365</v>
      </c>
      <c r="ES29" s="147">
        <v>2012374</v>
      </c>
      <c r="ET29" s="147">
        <v>206301</v>
      </c>
      <c r="EU29" s="147">
        <v>205829</v>
      </c>
      <c r="EV29" s="147">
        <v>2235994</v>
      </c>
      <c r="EW29" s="147">
        <v>2272324</v>
      </c>
      <c r="EX29" s="147">
        <v>1977109</v>
      </c>
      <c r="EY29" s="147">
        <v>2012862</v>
      </c>
      <c r="EZ29" s="147">
        <v>209008</v>
      </c>
      <c r="FA29" s="147">
        <v>208221</v>
      </c>
      <c r="FB29" s="147">
        <v>2234440</v>
      </c>
      <c r="FC29" s="147">
        <v>2273143</v>
      </c>
      <c r="FD29" s="147">
        <v>1972749</v>
      </c>
      <c r="FE29" s="147">
        <v>2010335</v>
      </c>
      <c r="FF29" s="147">
        <v>210497</v>
      </c>
      <c r="FG29" s="147">
        <v>210304</v>
      </c>
      <c r="FH29" s="147">
        <v>2240985</v>
      </c>
      <c r="FI29" s="147">
        <v>2278248</v>
      </c>
      <c r="FJ29" s="147">
        <v>1972396</v>
      </c>
      <c r="FK29" s="147">
        <v>2009720</v>
      </c>
      <c r="FL29" s="147">
        <v>214754</v>
      </c>
      <c r="FM29" s="147">
        <v>213323</v>
      </c>
      <c r="FN29" s="147">
        <v>2256093</v>
      </c>
      <c r="FO29" s="147">
        <v>2294502</v>
      </c>
      <c r="FP29" s="147">
        <v>1978644</v>
      </c>
      <c r="FQ29" s="147">
        <v>2017338</v>
      </c>
      <c r="FR29" s="147">
        <v>219381</v>
      </c>
      <c r="FS29" s="147">
        <v>217942</v>
      </c>
    </row>
    <row r="30" spans="1:175" x14ac:dyDescent="0.2">
      <c r="A30" s="107" t="s">
        <v>36</v>
      </c>
      <c r="B30" s="147" t="e">
        <v>#N/A</v>
      </c>
      <c r="C30" s="147" t="e">
        <v>#N/A</v>
      </c>
      <c r="D30" s="147" t="e">
        <v>#N/A</v>
      </c>
      <c r="E30" s="147" t="e">
        <v>#N/A</v>
      </c>
      <c r="F30" s="147" t="e">
        <v>#N/A</v>
      </c>
      <c r="G30" s="147" t="e">
        <v>#N/A</v>
      </c>
      <c r="H30" s="147" t="e">
        <v>#N/A</v>
      </c>
      <c r="I30" s="147" t="e">
        <v>#N/A</v>
      </c>
      <c r="J30" s="147" t="e">
        <v>#N/A</v>
      </c>
      <c r="K30" s="147" t="e">
        <v>#N/A</v>
      </c>
      <c r="L30" s="147" t="e">
        <v>#N/A</v>
      </c>
      <c r="M30" s="147" t="e">
        <v>#N/A</v>
      </c>
      <c r="N30" s="147" t="e">
        <v>#N/A</v>
      </c>
      <c r="O30" s="147" t="e">
        <v>#N/A</v>
      </c>
      <c r="P30" s="147" t="e">
        <v>#N/A</v>
      </c>
      <c r="Q30" s="147" t="e">
        <v>#N/A</v>
      </c>
      <c r="R30" s="147" t="e">
        <v>#N/A</v>
      </c>
      <c r="S30" s="147" t="e">
        <v>#N/A</v>
      </c>
      <c r="T30" s="147" t="e">
        <v>#N/A</v>
      </c>
      <c r="U30" s="147" t="e">
        <v>#N/A</v>
      </c>
      <c r="V30" s="147" t="e">
        <v>#N/A</v>
      </c>
      <c r="W30" s="147" t="e">
        <v>#N/A</v>
      </c>
      <c r="X30" s="147" t="e">
        <v>#N/A</v>
      </c>
      <c r="Y30" s="147" t="e">
        <v>#N/A</v>
      </c>
      <c r="Z30" s="147" t="e">
        <v>#N/A</v>
      </c>
      <c r="AA30" s="147" t="e">
        <v>#N/A</v>
      </c>
      <c r="AB30" s="147" t="e">
        <v>#N/A</v>
      </c>
      <c r="AC30" s="147" t="e">
        <v>#N/A</v>
      </c>
      <c r="AD30" s="147" t="e">
        <v>#N/A</v>
      </c>
      <c r="AE30" s="147" t="e">
        <v>#N/A</v>
      </c>
      <c r="AF30" s="147" t="e">
        <v>#N/A</v>
      </c>
      <c r="AG30" s="147" t="e">
        <v>#N/A</v>
      </c>
      <c r="AH30" s="147" t="e">
        <v>#N/A</v>
      </c>
      <c r="AI30" s="147" t="e">
        <v>#N/A</v>
      </c>
      <c r="AJ30" s="147" t="e">
        <v>#N/A</v>
      </c>
      <c r="AK30" s="147" t="e">
        <v>#N/A</v>
      </c>
      <c r="AL30" s="147" t="e">
        <v>#N/A</v>
      </c>
      <c r="AM30" s="147" t="e">
        <v>#N/A</v>
      </c>
      <c r="AN30" s="147" t="e">
        <v>#N/A</v>
      </c>
      <c r="AO30" s="147" t="e">
        <v>#N/A</v>
      </c>
      <c r="AP30" s="147" t="e">
        <v>#N/A</v>
      </c>
      <c r="AQ30" s="147" t="e">
        <v>#N/A</v>
      </c>
      <c r="AR30" s="147" t="e">
        <v>#N/A</v>
      </c>
      <c r="AS30" s="147" t="e">
        <v>#N/A</v>
      </c>
      <c r="AT30" s="147" t="e">
        <v>#N/A</v>
      </c>
      <c r="AU30" s="147" t="e">
        <v>#N/A</v>
      </c>
      <c r="AV30" s="147" t="e">
        <v>#N/A</v>
      </c>
      <c r="AW30" s="147" t="e">
        <v>#N/A</v>
      </c>
      <c r="AX30" s="147" t="e">
        <v>#N/A</v>
      </c>
      <c r="AY30" s="147" t="e">
        <v>#N/A</v>
      </c>
      <c r="AZ30" s="147" t="e">
        <v>#N/A</v>
      </c>
      <c r="BA30" s="147" t="e">
        <v>#N/A</v>
      </c>
      <c r="BB30" s="147" t="e">
        <v>#N/A</v>
      </c>
      <c r="BC30" s="147" t="e">
        <v>#N/A</v>
      </c>
      <c r="BD30" s="147" t="e">
        <v>#N/A</v>
      </c>
      <c r="BE30" s="147" t="e">
        <v>#N/A</v>
      </c>
      <c r="BF30" s="147" t="e">
        <v>#N/A</v>
      </c>
      <c r="BG30" s="147" t="e">
        <v>#N/A</v>
      </c>
      <c r="BH30" s="147" t="e">
        <v>#N/A</v>
      </c>
      <c r="BI30" s="147" t="e">
        <v>#N/A</v>
      </c>
      <c r="BJ30" s="147" t="e">
        <v>#N/A</v>
      </c>
      <c r="BK30" s="147" t="e">
        <v>#N/A</v>
      </c>
      <c r="BL30" s="147" t="e">
        <v>#N/A</v>
      </c>
      <c r="BM30" s="147" t="e">
        <v>#N/A</v>
      </c>
      <c r="BN30" s="147" t="e">
        <v>#N/A</v>
      </c>
      <c r="BO30" s="147" t="e">
        <v>#N/A</v>
      </c>
      <c r="BP30" s="147" t="e">
        <v>#N/A</v>
      </c>
      <c r="BQ30" s="147" t="e">
        <v>#N/A</v>
      </c>
      <c r="BR30" s="147" t="e">
        <v>#N/A</v>
      </c>
      <c r="BS30" s="147" t="e">
        <v>#N/A</v>
      </c>
      <c r="BT30" s="147" t="e">
        <v>#N/A</v>
      </c>
      <c r="BU30" s="147" t="e">
        <v>#N/A</v>
      </c>
      <c r="BV30" s="147" t="e">
        <v>#N/A</v>
      </c>
      <c r="BW30" s="147" t="e">
        <v>#N/A</v>
      </c>
      <c r="BX30" s="147" t="e">
        <v>#N/A</v>
      </c>
      <c r="BY30" s="147" t="e">
        <v>#N/A</v>
      </c>
      <c r="BZ30" s="147" t="e">
        <v>#N/A</v>
      </c>
      <c r="CA30" s="147" t="e">
        <v>#N/A</v>
      </c>
      <c r="CB30" s="147" t="e">
        <v>#N/A</v>
      </c>
      <c r="CC30" s="147" t="e">
        <v>#N/A</v>
      </c>
      <c r="CD30" s="147" t="e">
        <v>#N/A</v>
      </c>
      <c r="CE30" s="147" t="e">
        <v>#N/A</v>
      </c>
      <c r="CF30" s="147" t="e">
        <v>#N/A</v>
      </c>
      <c r="CG30" s="147" t="e">
        <v>#N/A</v>
      </c>
      <c r="CH30" s="147" t="e">
        <v>#N/A</v>
      </c>
      <c r="CI30" s="147" t="e">
        <v>#N/A</v>
      </c>
      <c r="CJ30" s="147" t="e">
        <v>#N/A</v>
      </c>
      <c r="CK30" s="147" t="e">
        <v>#N/A</v>
      </c>
      <c r="CL30" s="147" t="e">
        <v>#N/A</v>
      </c>
      <c r="CM30" s="147" t="e">
        <v>#N/A</v>
      </c>
      <c r="CN30" s="147">
        <v>2225062</v>
      </c>
      <c r="CO30" s="147">
        <v>2319717</v>
      </c>
      <c r="CP30" s="147">
        <v>1457289</v>
      </c>
      <c r="CQ30" s="147">
        <v>1480937</v>
      </c>
      <c r="CR30" s="147">
        <v>709782</v>
      </c>
      <c r="CS30" s="147">
        <v>780666</v>
      </c>
      <c r="CT30" s="147">
        <v>2241543</v>
      </c>
      <c r="CU30" s="147">
        <v>2335513</v>
      </c>
      <c r="CV30" s="147">
        <v>1465384</v>
      </c>
      <c r="CW30" s="147">
        <v>1487539</v>
      </c>
      <c r="CX30" s="147">
        <v>716315</v>
      </c>
      <c r="CY30" s="147">
        <v>787865</v>
      </c>
      <c r="CZ30" s="147">
        <v>2255132</v>
      </c>
      <c r="DA30" s="147">
        <v>2348344</v>
      </c>
      <c r="DB30" s="147">
        <v>1472177</v>
      </c>
      <c r="DC30" s="147">
        <v>1492787</v>
      </c>
      <c r="DD30" s="147">
        <v>721759</v>
      </c>
      <c r="DE30" s="147">
        <v>793937</v>
      </c>
      <c r="DF30" s="147">
        <v>2268609</v>
      </c>
      <c r="DG30" s="147">
        <v>2359445</v>
      </c>
      <c r="DH30" s="147">
        <v>1478949</v>
      </c>
      <c r="DI30" s="147">
        <v>1496453</v>
      </c>
      <c r="DJ30" s="147">
        <v>727135</v>
      </c>
      <c r="DK30" s="147">
        <v>799919</v>
      </c>
      <c r="DL30" s="147">
        <v>2279897</v>
      </c>
      <c r="DM30" s="147">
        <v>2368650</v>
      </c>
      <c r="DN30" s="147">
        <v>1484852</v>
      </c>
      <c r="DO30" s="147">
        <v>1500244</v>
      </c>
      <c r="DP30" s="147">
        <v>731350</v>
      </c>
      <c r="DQ30" s="147">
        <v>804281</v>
      </c>
      <c r="DR30" s="147">
        <v>2291739</v>
      </c>
      <c r="DS30" s="147">
        <v>2378561</v>
      </c>
      <c r="DT30" s="147">
        <v>1491060</v>
      </c>
      <c r="DU30" s="147">
        <v>1504696</v>
      </c>
      <c r="DV30" s="147">
        <v>735238</v>
      </c>
      <c r="DW30" s="147">
        <v>808191</v>
      </c>
      <c r="DX30" s="147">
        <v>2298849</v>
      </c>
      <c r="DY30" s="147">
        <v>2386534</v>
      </c>
      <c r="DZ30" s="147">
        <v>1493976</v>
      </c>
      <c r="EA30" s="147">
        <v>1507558</v>
      </c>
      <c r="EB30" s="147">
        <v>738083</v>
      </c>
      <c r="EC30" s="147">
        <v>811943</v>
      </c>
      <c r="ED30" s="147">
        <v>2294047</v>
      </c>
      <c r="EE30" s="147">
        <v>2384240</v>
      </c>
      <c r="EF30" s="147">
        <v>1488163</v>
      </c>
      <c r="EG30" s="147">
        <v>1503132</v>
      </c>
      <c r="EH30" s="147">
        <v>738492</v>
      </c>
      <c r="EI30" s="147">
        <v>813231</v>
      </c>
      <c r="EJ30" s="147">
        <v>2289128</v>
      </c>
      <c r="EK30" s="147">
        <v>2380578</v>
      </c>
      <c r="EL30" s="147">
        <v>1483212</v>
      </c>
      <c r="EM30" s="147">
        <v>1498402</v>
      </c>
      <c r="EN30" s="147">
        <v>737974</v>
      </c>
      <c r="EO30" s="147">
        <v>813610</v>
      </c>
      <c r="EP30" s="147">
        <v>2286526</v>
      </c>
      <c r="EQ30" s="147">
        <v>2377858</v>
      </c>
      <c r="ER30" s="147">
        <v>1480204</v>
      </c>
      <c r="ES30" s="147">
        <v>1494366</v>
      </c>
      <c r="ET30" s="147">
        <v>737608</v>
      </c>
      <c r="EU30" s="147">
        <v>814019</v>
      </c>
      <c r="EV30" s="147">
        <v>2280050</v>
      </c>
      <c r="EW30" s="147">
        <v>2372251</v>
      </c>
      <c r="EX30" s="147">
        <v>1474845</v>
      </c>
      <c r="EY30" s="147">
        <v>1488718</v>
      </c>
      <c r="EZ30" s="147">
        <v>735872</v>
      </c>
      <c r="FA30" s="147">
        <v>813068</v>
      </c>
      <c r="FB30" s="147">
        <v>2266191</v>
      </c>
      <c r="FC30" s="147">
        <v>2361780</v>
      </c>
      <c r="FD30" s="147">
        <v>1463195</v>
      </c>
      <c r="FE30" s="147">
        <v>1480246</v>
      </c>
      <c r="FF30" s="147">
        <v>733322</v>
      </c>
      <c r="FG30" s="147">
        <v>810645</v>
      </c>
      <c r="FH30" s="147">
        <v>2246712</v>
      </c>
      <c r="FI30" s="147">
        <v>2346975</v>
      </c>
      <c r="FJ30" s="147">
        <v>1450117</v>
      </c>
      <c r="FK30" s="147">
        <v>1469728</v>
      </c>
      <c r="FL30" s="147">
        <v>725824</v>
      </c>
      <c r="FM30" s="147">
        <v>804651</v>
      </c>
      <c r="FN30" s="147">
        <v>2243205</v>
      </c>
      <c r="FO30" s="147">
        <v>2344866</v>
      </c>
      <c r="FP30" s="147">
        <v>1445170</v>
      </c>
      <c r="FQ30" s="147">
        <v>1465365</v>
      </c>
      <c r="FR30" s="147">
        <v>724380</v>
      </c>
      <c r="FS30" s="147">
        <v>804469</v>
      </c>
    </row>
    <row r="31" spans="1:175" x14ac:dyDescent="0.2">
      <c r="A31" s="107" t="s">
        <v>37</v>
      </c>
      <c r="B31" s="147" t="e">
        <v>#N/A</v>
      </c>
      <c r="C31" s="147" t="e">
        <v>#N/A</v>
      </c>
      <c r="D31" s="147" t="e">
        <v>#N/A</v>
      </c>
      <c r="E31" s="147" t="e">
        <v>#N/A</v>
      </c>
      <c r="F31" s="147" t="e">
        <v>#N/A</v>
      </c>
      <c r="G31" s="147" t="e">
        <v>#N/A</v>
      </c>
      <c r="H31" s="147" t="e">
        <v>#N/A</v>
      </c>
      <c r="I31" s="147" t="e">
        <v>#N/A</v>
      </c>
      <c r="J31" s="147" t="e">
        <v>#N/A</v>
      </c>
      <c r="K31" s="147" t="e">
        <v>#N/A</v>
      </c>
      <c r="L31" s="147" t="e">
        <v>#N/A</v>
      </c>
      <c r="M31" s="147" t="e">
        <v>#N/A</v>
      </c>
      <c r="N31" s="147" t="e">
        <v>#N/A</v>
      </c>
      <c r="O31" s="147" t="e">
        <v>#N/A</v>
      </c>
      <c r="P31" s="147" t="e">
        <v>#N/A</v>
      </c>
      <c r="Q31" s="147" t="e">
        <v>#N/A</v>
      </c>
      <c r="R31" s="147" t="e">
        <v>#N/A</v>
      </c>
      <c r="S31" s="147" t="e">
        <v>#N/A</v>
      </c>
      <c r="T31" s="147" t="e">
        <v>#N/A</v>
      </c>
      <c r="U31" s="147" t="e">
        <v>#N/A</v>
      </c>
      <c r="V31" s="147" t="e">
        <v>#N/A</v>
      </c>
      <c r="W31" s="147" t="e">
        <v>#N/A</v>
      </c>
      <c r="X31" s="147" t="e">
        <v>#N/A</v>
      </c>
      <c r="Y31" s="147" t="e">
        <v>#N/A</v>
      </c>
      <c r="Z31" s="147" t="e">
        <v>#N/A</v>
      </c>
      <c r="AA31" s="147" t="e">
        <v>#N/A</v>
      </c>
      <c r="AB31" s="147" t="e">
        <v>#N/A</v>
      </c>
      <c r="AC31" s="147" t="e">
        <v>#N/A</v>
      </c>
      <c r="AD31" s="147" t="e">
        <v>#N/A</v>
      </c>
      <c r="AE31" s="147" t="e">
        <v>#N/A</v>
      </c>
      <c r="AF31" s="147" t="e">
        <v>#N/A</v>
      </c>
      <c r="AG31" s="147" t="e">
        <v>#N/A</v>
      </c>
      <c r="AH31" s="147" t="e">
        <v>#N/A</v>
      </c>
      <c r="AI31" s="147" t="e">
        <v>#N/A</v>
      </c>
      <c r="AJ31" s="147" t="e">
        <v>#N/A</v>
      </c>
      <c r="AK31" s="147" t="e">
        <v>#N/A</v>
      </c>
      <c r="AL31" s="147" t="e">
        <v>#N/A</v>
      </c>
      <c r="AM31" s="147" t="e">
        <v>#N/A</v>
      </c>
      <c r="AN31" s="147" t="e">
        <v>#N/A</v>
      </c>
      <c r="AO31" s="147" t="e">
        <v>#N/A</v>
      </c>
      <c r="AP31" s="147" t="e">
        <v>#N/A</v>
      </c>
      <c r="AQ31" s="147" t="e">
        <v>#N/A</v>
      </c>
      <c r="AR31" s="147" t="e">
        <v>#N/A</v>
      </c>
      <c r="AS31" s="147" t="e">
        <v>#N/A</v>
      </c>
      <c r="AT31" s="147" t="e">
        <v>#N/A</v>
      </c>
      <c r="AU31" s="147" t="e">
        <v>#N/A</v>
      </c>
      <c r="AV31" s="147" t="e">
        <v>#N/A</v>
      </c>
      <c r="AW31" s="147" t="e">
        <v>#N/A</v>
      </c>
      <c r="AX31" s="147" t="e">
        <v>#N/A</v>
      </c>
      <c r="AY31" s="147" t="e">
        <v>#N/A</v>
      </c>
      <c r="AZ31" s="147" t="e">
        <v>#N/A</v>
      </c>
      <c r="BA31" s="147" t="e">
        <v>#N/A</v>
      </c>
      <c r="BB31" s="147" t="e">
        <v>#N/A</v>
      </c>
      <c r="BC31" s="147" t="e">
        <v>#N/A</v>
      </c>
      <c r="BD31" s="147" t="e">
        <v>#N/A</v>
      </c>
      <c r="BE31" s="147" t="e">
        <v>#N/A</v>
      </c>
      <c r="BF31" s="147" t="e">
        <v>#N/A</v>
      </c>
      <c r="BG31" s="147" t="e">
        <v>#N/A</v>
      </c>
      <c r="BH31" s="147" t="e">
        <v>#N/A</v>
      </c>
      <c r="BI31" s="147" t="e">
        <v>#N/A</v>
      </c>
      <c r="BJ31" s="147" t="e">
        <v>#N/A</v>
      </c>
      <c r="BK31" s="147" t="e">
        <v>#N/A</v>
      </c>
      <c r="BL31" s="147" t="e">
        <v>#N/A</v>
      </c>
      <c r="BM31" s="147" t="e">
        <v>#N/A</v>
      </c>
      <c r="BN31" s="147" t="e">
        <v>#N/A</v>
      </c>
      <c r="BO31" s="147" t="e">
        <v>#N/A</v>
      </c>
      <c r="BP31" s="147" t="e">
        <v>#N/A</v>
      </c>
      <c r="BQ31" s="147" t="e">
        <v>#N/A</v>
      </c>
      <c r="BR31" s="147" t="e">
        <v>#N/A</v>
      </c>
      <c r="BS31" s="147" t="e">
        <v>#N/A</v>
      </c>
      <c r="BT31" s="147" t="e">
        <v>#N/A</v>
      </c>
      <c r="BU31" s="147" t="e">
        <v>#N/A</v>
      </c>
      <c r="BV31" s="147" t="e">
        <v>#N/A</v>
      </c>
      <c r="BW31" s="147" t="e">
        <v>#N/A</v>
      </c>
      <c r="BX31" s="147" t="e">
        <v>#N/A</v>
      </c>
      <c r="BY31" s="147" t="e">
        <v>#N/A</v>
      </c>
      <c r="BZ31" s="147" t="e">
        <v>#N/A</v>
      </c>
      <c r="CA31" s="147" t="e">
        <v>#N/A</v>
      </c>
      <c r="CB31" s="147" t="e">
        <v>#N/A</v>
      </c>
      <c r="CC31" s="147" t="e">
        <v>#N/A</v>
      </c>
      <c r="CD31" s="147" t="e">
        <v>#N/A</v>
      </c>
      <c r="CE31" s="147" t="e">
        <v>#N/A</v>
      </c>
      <c r="CF31" s="147" t="e">
        <v>#N/A</v>
      </c>
      <c r="CG31" s="147" t="e">
        <v>#N/A</v>
      </c>
      <c r="CH31" s="147" t="e">
        <v>#N/A</v>
      </c>
      <c r="CI31" s="147" t="e">
        <v>#N/A</v>
      </c>
      <c r="CJ31" s="147" t="e">
        <v>#N/A</v>
      </c>
      <c r="CK31" s="147" t="e">
        <v>#N/A</v>
      </c>
      <c r="CL31" s="147" t="e">
        <v>#N/A</v>
      </c>
      <c r="CM31" s="147" t="e">
        <v>#N/A</v>
      </c>
      <c r="CN31" s="147">
        <v>649970</v>
      </c>
      <c r="CO31" s="147">
        <v>678015</v>
      </c>
      <c r="CP31" s="147">
        <v>627065</v>
      </c>
      <c r="CQ31" s="147">
        <v>655281</v>
      </c>
      <c r="CR31" s="147">
        <v>11008</v>
      </c>
      <c r="CS31" s="147">
        <v>8910</v>
      </c>
      <c r="CT31" s="147">
        <v>651791</v>
      </c>
      <c r="CU31" s="147">
        <v>678325</v>
      </c>
      <c r="CV31" s="147">
        <v>628060</v>
      </c>
      <c r="CW31" s="147">
        <v>654812</v>
      </c>
      <c r="CX31" s="147">
        <v>11521</v>
      </c>
      <c r="CY31" s="147">
        <v>9309</v>
      </c>
      <c r="CZ31" s="147">
        <v>652669</v>
      </c>
      <c r="DA31" s="147">
        <v>678387</v>
      </c>
      <c r="DB31" s="147">
        <v>628388</v>
      </c>
      <c r="DC31" s="147">
        <v>654486</v>
      </c>
      <c r="DD31" s="147">
        <v>11940</v>
      </c>
      <c r="DE31" s="147">
        <v>9516</v>
      </c>
      <c r="DF31" s="147">
        <v>654411</v>
      </c>
      <c r="DG31" s="147">
        <v>678406</v>
      </c>
      <c r="DH31" s="147">
        <v>629391</v>
      </c>
      <c r="DI31" s="147">
        <v>653892</v>
      </c>
      <c r="DJ31" s="147">
        <v>12376</v>
      </c>
      <c r="DK31" s="147">
        <v>9826</v>
      </c>
      <c r="DL31" s="147">
        <v>656479</v>
      </c>
      <c r="DM31" s="147">
        <v>680334</v>
      </c>
      <c r="DN31" s="147">
        <v>630593</v>
      </c>
      <c r="DO31" s="147">
        <v>654661</v>
      </c>
      <c r="DP31" s="147">
        <v>12868</v>
      </c>
      <c r="DQ31" s="147">
        <v>10569</v>
      </c>
      <c r="DR31" s="147">
        <v>656382</v>
      </c>
      <c r="DS31" s="147">
        <v>679653</v>
      </c>
      <c r="DT31" s="147">
        <v>630149</v>
      </c>
      <c r="DU31" s="147">
        <v>653561</v>
      </c>
      <c r="DV31" s="147">
        <v>13118</v>
      </c>
      <c r="DW31" s="147">
        <v>10858</v>
      </c>
      <c r="DX31" s="147">
        <v>659020</v>
      </c>
      <c r="DY31" s="147">
        <v>681611</v>
      </c>
      <c r="DZ31" s="147">
        <v>631851</v>
      </c>
      <c r="EA31" s="147">
        <v>654483</v>
      </c>
      <c r="EB31" s="147">
        <v>13654</v>
      </c>
      <c r="EC31" s="147">
        <v>11404</v>
      </c>
      <c r="ED31" s="147">
        <v>661947</v>
      </c>
      <c r="EE31" s="147">
        <v>683383</v>
      </c>
      <c r="EF31" s="147">
        <v>633998</v>
      </c>
      <c r="EG31" s="147">
        <v>655678</v>
      </c>
      <c r="EH31" s="147">
        <v>14163</v>
      </c>
      <c r="EI31" s="147">
        <v>11763</v>
      </c>
      <c r="EJ31" s="147">
        <v>665061</v>
      </c>
      <c r="EK31" s="147">
        <v>686049</v>
      </c>
      <c r="EL31" s="147">
        <v>636306</v>
      </c>
      <c r="EM31" s="147">
        <v>657623</v>
      </c>
      <c r="EN31" s="147">
        <v>14743</v>
      </c>
      <c r="EO31" s="147">
        <v>12214</v>
      </c>
      <c r="EP31" s="147">
        <v>669118</v>
      </c>
      <c r="EQ31" s="147">
        <v>689077</v>
      </c>
      <c r="ER31" s="147">
        <v>639210</v>
      </c>
      <c r="ES31" s="147">
        <v>659548</v>
      </c>
      <c r="ET31" s="147">
        <v>15490</v>
      </c>
      <c r="EU31" s="147">
        <v>12935</v>
      </c>
      <c r="EV31" s="147">
        <v>672613</v>
      </c>
      <c r="EW31" s="147">
        <v>691958</v>
      </c>
      <c r="EX31" s="147">
        <v>641871</v>
      </c>
      <c r="EY31" s="147">
        <v>661725</v>
      </c>
      <c r="EZ31" s="147">
        <v>16054</v>
      </c>
      <c r="FA31" s="147">
        <v>13295</v>
      </c>
      <c r="FB31" s="147">
        <v>679486</v>
      </c>
      <c r="FC31" s="147">
        <v>699445</v>
      </c>
      <c r="FD31" s="147">
        <v>647466</v>
      </c>
      <c r="FE31" s="147">
        <v>668096</v>
      </c>
      <c r="FF31" s="147">
        <v>16917</v>
      </c>
      <c r="FG31" s="147">
        <v>13936</v>
      </c>
      <c r="FH31" s="147">
        <v>685417</v>
      </c>
      <c r="FI31" s="147">
        <v>705505</v>
      </c>
      <c r="FJ31" s="147">
        <v>651468</v>
      </c>
      <c r="FK31" s="147">
        <v>672156</v>
      </c>
      <c r="FL31" s="147">
        <v>18428</v>
      </c>
      <c r="FM31" s="147">
        <v>15377</v>
      </c>
      <c r="FN31" s="147">
        <v>689387</v>
      </c>
      <c r="FO31" s="147">
        <v>710259</v>
      </c>
      <c r="FP31" s="147">
        <v>653329</v>
      </c>
      <c r="FQ31" s="147">
        <v>674802</v>
      </c>
      <c r="FR31" s="147">
        <v>20146</v>
      </c>
      <c r="FS31" s="147">
        <v>17137</v>
      </c>
    </row>
    <row r="32" spans="1:175" x14ac:dyDescent="0.2">
      <c r="A32" s="107" t="s">
        <v>38</v>
      </c>
      <c r="B32" s="147" t="e">
        <v>#N/A</v>
      </c>
      <c r="C32" s="147" t="e">
        <v>#N/A</v>
      </c>
      <c r="D32" s="147" t="e">
        <v>#N/A</v>
      </c>
      <c r="E32" s="147" t="e">
        <v>#N/A</v>
      </c>
      <c r="F32" s="147" t="e">
        <v>#N/A</v>
      </c>
      <c r="G32" s="147" t="e">
        <v>#N/A</v>
      </c>
      <c r="H32" s="147" t="e">
        <v>#N/A</v>
      </c>
      <c r="I32" s="147" t="e">
        <v>#N/A</v>
      </c>
      <c r="J32" s="147" t="e">
        <v>#N/A</v>
      </c>
      <c r="K32" s="147" t="e">
        <v>#N/A</v>
      </c>
      <c r="L32" s="147" t="e">
        <v>#N/A</v>
      </c>
      <c r="M32" s="147" t="e">
        <v>#N/A</v>
      </c>
      <c r="N32" s="147" t="e">
        <v>#N/A</v>
      </c>
      <c r="O32" s="147" t="e">
        <v>#N/A</v>
      </c>
      <c r="P32" s="147" t="e">
        <v>#N/A</v>
      </c>
      <c r="Q32" s="147" t="e">
        <v>#N/A</v>
      </c>
      <c r="R32" s="147" t="e">
        <v>#N/A</v>
      </c>
      <c r="S32" s="147" t="e">
        <v>#N/A</v>
      </c>
      <c r="T32" s="147" t="e">
        <v>#N/A</v>
      </c>
      <c r="U32" s="147" t="e">
        <v>#N/A</v>
      </c>
      <c r="V32" s="147" t="e">
        <v>#N/A</v>
      </c>
      <c r="W32" s="147" t="e">
        <v>#N/A</v>
      </c>
      <c r="X32" s="147" t="e">
        <v>#N/A</v>
      </c>
      <c r="Y32" s="147" t="e">
        <v>#N/A</v>
      </c>
      <c r="Z32" s="147" t="e">
        <v>#N/A</v>
      </c>
      <c r="AA32" s="147" t="e">
        <v>#N/A</v>
      </c>
      <c r="AB32" s="147" t="e">
        <v>#N/A</v>
      </c>
      <c r="AC32" s="147" t="e">
        <v>#N/A</v>
      </c>
      <c r="AD32" s="147" t="e">
        <v>#N/A</v>
      </c>
      <c r="AE32" s="147" t="e">
        <v>#N/A</v>
      </c>
      <c r="AF32" s="147" t="e">
        <v>#N/A</v>
      </c>
      <c r="AG32" s="147" t="e">
        <v>#N/A</v>
      </c>
      <c r="AH32" s="147" t="e">
        <v>#N/A</v>
      </c>
      <c r="AI32" s="147" t="e">
        <v>#N/A</v>
      </c>
      <c r="AJ32" s="147" t="e">
        <v>#N/A</v>
      </c>
      <c r="AK32" s="147" t="e">
        <v>#N/A</v>
      </c>
      <c r="AL32" s="147" t="e">
        <v>#N/A</v>
      </c>
      <c r="AM32" s="147" t="e">
        <v>#N/A</v>
      </c>
      <c r="AN32" s="147" t="e">
        <v>#N/A</v>
      </c>
      <c r="AO32" s="147" t="e">
        <v>#N/A</v>
      </c>
      <c r="AP32" s="147" t="e">
        <v>#N/A</v>
      </c>
      <c r="AQ32" s="147" t="e">
        <v>#N/A</v>
      </c>
      <c r="AR32" s="147" t="e">
        <v>#N/A</v>
      </c>
      <c r="AS32" s="147" t="e">
        <v>#N/A</v>
      </c>
      <c r="AT32" s="147" t="e">
        <v>#N/A</v>
      </c>
      <c r="AU32" s="147" t="e">
        <v>#N/A</v>
      </c>
      <c r="AV32" s="147" t="e">
        <v>#N/A</v>
      </c>
      <c r="AW32" s="147" t="e">
        <v>#N/A</v>
      </c>
      <c r="AX32" s="147" t="e">
        <v>#N/A</v>
      </c>
      <c r="AY32" s="147" t="e">
        <v>#N/A</v>
      </c>
      <c r="AZ32" s="147" t="e">
        <v>#N/A</v>
      </c>
      <c r="BA32" s="147" t="e">
        <v>#N/A</v>
      </c>
      <c r="BB32" s="147" t="e">
        <v>#N/A</v>
      </c>
      <c r="BC32" s="147" t="e">
        <v>#N/A</v>
      </c>
      <c r="BD32" s="147" t="e">
        <v>#N/A</v>
      </c>
      <c r="BE32" s="147" t="e">
        <v>#N/A</v>
      </c>
      <c r="BF32" s="147" t="e">
        <v>#N/A</v>
      </c>
      <c r="BG32" s="147" t="e">
        <v>#N/A</v>
      </c>
      <c r="BH32" s="147" t="e">
        <v>#N/A</v>
      </c>
      <c r="BI32" s="147" t="e">
        <v>#N/A</v>
      </c>
      <c r="BJ32" s="147" t="e">
        <v>#N/A</v>
      </c>
      <c r="BK32" s="147" t="e">
        <v>#N/A</v>
      </c>
      <c r="BL32" s="147" t="e">
        <v>#N/A</v>
      </c>
      <c r="BM32" s="147" t="e">
        <v>#N/A</v>
      </c>
      <c r="BN32" s="147" t="e">
        <v>#N/A</v>
      </c>
      <c r="BO32" s="147" t="e">
        <v>#N/A</v>
      </c>
      <c r="BP32" s="147" t="e">
        <v>#N/A</v>
      </c>
      <c r="BQ32" s="147" t="e">
        <v>#N/A</v>
      </c>
      <c r="BR32" s="147" t="e">
        <v>#N/A</v>
      </c>
      <c r="BS32" s="147" t="e">
        <v>#N/A</v>
      </c>
      <c r="BT32" s="147" t="e">
        <v>#N/A</v>
      </c>
      <c r="BU32" s="147" t="e">
        <v>#N/A</v>
      </c>
      <c r="BV32" s="147" t="e">
        <v>#N/A</v>
      </c>
      <c r="BW32" s="147" t="e">
        <v>#N/A</v>
      </c>
      <c r="BX32" s="147" t="e">
        <v>#N/A</v>
      </c>
      <c r="BY32" s="147" t="e">
        <v>#N/A</v>
      </c>
      <c r="BZ32" s="147" t="e">
        <v>#N/A</v>
      </c>
      <c r="CA32" s="147" t="e">
        <v>#N/A</v>
      </c>
      <c r="CB32" s="147" t="e">
        <v>#N/A</v>
      </c>
      <c r="CC32" s="147" t="e">
        <v>#N/A</v>
      </c>
      <c r="CD32" s="147" t="e">
        <v>#N/A</v>
      </c>
      <c r="CE32" s="147" t="e">
        <v>#N/A</v>
      </c>
      <c r="CF32" s="147" t="e">
        <v>#N/A</v>
      </c>
      <c r="CG32" s="147" t="e">
        <v>#N/A</v>
      </c>
      <c r="CH32" s="147" t="e">
        <v>#N/A</v>
      </c>
      <c r="CI32" s="147" t="e">
        <v>#N/A</v>
      </c>
      <c r="CJ32" s="147" t="e">
        <v>#N/A</v>
      </c>
      <c r="CK32" s="147" t="e">
        <v>#N/A</v>
      </c>
      <c r="CL32" s="147" t="e">
        <v>#N/A</v>
      </c>
      <c r="CM32" s="147" t="e">
        <v>#N/A</v>
      </c>
      <c r="CN32" s="147">
        <v>2801707</v>
      </c>
      <c r="CO32" s="147">
        <v>2989868</v>
      </c>
      <c r="CP32" s="147">
        <v>1778109</v>
      </c>
      <c r="CQ32" s="147">
        <v>1829620</v>
      </c>
      <c r="CR32" s="147">
        <v>834773</v>
      </c>
      <c r="CS32" s="147">
        <v>955681</v>
      </c>
      <c r="CT32" s="147">
        <v>2835653</v>
      </c>
      <c r="CU32" s="147">
        <v>3018968</v>
      </c>
      <c r="CV32" s="147">
        <v>1792439</v>
      </c>
      <c r="CW32" s="147">
        <v>1838916</v>
      </c>
      <c r="CX32" s="147">
        <v>847754</v>
      </c>
      <c r="CY32" s="147">
        <v>968577</v>
      </c>
      <c r="CZ32" s="147">
        <v>2868498</v>
      </c>
      <c r="DA32" s="147">
        <v>3045978</v>
      </c>
      <c r="DB32" s="147">
        <v>1806262</v>
      </c>
      <c r="DC32" s="147">
        <v>1846950</v>
      </c>
      <c r="DD32" s="147">
        <v>860055</v>
      </c>
      <c r="DE32" s="147">
        <v>980253</v>
      </c>
      <c r="DF32" s="147">
        <v>2894484</v>
      </c>
      <c r="DG32" s="147">
        <v>3068728</v>
      </c>
      <c r="DH32" s="147">
        <v>1814626</v>
      </c>
      <c r="DI32" s="147">
        <v>1851604</v>
      </c>
      <c r="DJ32" s="147">
        <v>871493</v>
      </c>
      <c r="DK32" s="147">
        <v>992258</v>
      </c>
      <c r="DL32" s="147">
        <v>2918764</v>
      </c>
      <c r="DM32" s="147">
        <v>3091424</v>
      </c>
      <c r="DN32" s="147">
        <v>1820815</v>
      </c>
      <c r="DO32" s="147">
        <v>1855188</v>
      </c>
      <c r="DP32" s="147">
        <v>883487</v>
      </c>
      <c r="DQ32" s="147">
        <v>1004691</v>
      </c>
      <c r="DR32" s="147">
        <v>2940743</v>
      </c>
      <c r="DS32" s="147">
        <v>3110233</v>
      </c>
      <c r="DT32" s="147">
        <v>1823811</v>
      </c>
      <c r="DU32" s="147">
        <v>1855409</v>
      </c>
      <c r="DV32" s="147">
        <v>895639</v>
      </c>
      <c r="DW32" s="147">
        <v>1016507</v>
      </c>
      <c r="DX32" s="147">
        <v>2958137</v>
      </c>
      <c r="DY32" s="147">
        <v>3123624</v>
      </c>
      <c r="DZ32" s="147">
        <v>1826005</v>
      </c>
      <c r="EA32" s="147">
        <v>1853955</v>
      </c>
      <c r="EB32" s="147">
        <v>905506</v>
      </c>
      <c r="EC32" s="147">
        <v>1026048</v>
      </c>
      <c r="ED32" s="147">
        <v>2975730</v>
      </c>
      <c r="EE32" s="147">
        <v>3139428</v>
      </c>
      <c r="EF32" s="147">
        <v>1827966</v>
      </c>
      <c r="EG32" s="147">
        <v>1852776</v>
      </c>
      <c r="EH32" s="147">
        <v>915404</v>
      </c>
      <c r="EI32" s="147">
        <v>1037132</v>
      </c>
      <c r="EJ32" s="147">
        <v>2989257</v>
      </c>
      <c r="EK32" s="147">
        <v>3152433</v>
      </c>
      <c r="EL32" s="147">
        <v>1828979</v>
      </c>
      <c r="EM32" s="147">
        <v>1852365</v>
      </c>
      <c r="EN32" s="147">
        <v>923947</v>
      </c>
      <c r="EO32" s="147">
        <v>1046553</v>
      </c>
      <c r="EP32" s="147">
        <v>3002632</v>
      </c>
      <c r="EQ32" s="147">
        <v>3164620</v>
      </c>
      <c r="ER32" s="147">
        <v>1829301</v>
      </c>
      <c r="ES32" s="147">
        <v>1850522</v>
      </c>
      <c r="ET32" s="147">
        <v>932990</v>
      </c>
      <c r="EU32" s="147">
        <v>1056509</v>
      </c>
      <c r="EV32" s="147">
        <v>3009069</v>
      </c>
      <c r="EW32" s="147">
        <v>3168866</v>
      </c>
      <c r="EX32" s="147">
        <v>1826268</v>
      </c>
      <c r="EY32" s="147">
        <v>1844947</v>
      </c>
      <c r="EZ32" s="147">
        <v>939090</v>
      </c>
      <c r="FA32" s="147">
        <v>1062713</v>
      </c>
      <c r="FB32" s="147">
        <v>3008789</v>
      </c>
      <c r="FC32" s="147">
        <v>3170614</v>
      </c>
      <c r="FD32" s="147">
        <v>1818688</v>
      </c>
      <c r="FE32" s="147">
        <v>1838007</v>
      </c>
      <c r="FF32" s="147">
        <v>943015</v>
      </c>
      <c r="FG32" s="147">
        <v>1067182</v>
      </c>
      <c r="FH32" s="147">
        <v>3012822</v>
      </c>
      <c r="FI32" s="147">
        <v>3179618</v>
      </c>
      <c r="FJ32" s="147">
        <v>1811130</v>
      </c>
      <c r="FK32" s="147">
        <v>1831537</v>
      </c>
      <c r="FL32" s="147">
        <v>947192</v>
      </c>
      <c r="FM32" s="147">
        <v>1073851</v>
      </c>
      <c r="FN32" s="147">
        <v>3023168</v>
      </c>
      <c r="FO32" s="147">
        <v>3193894</v>
      </c>
      <c r="FP32" s="147">
        <v>1807713</v>
      </c>
      <c r="FQ32" s="147">
        <v>1829788</v>
      </c>
      <c r="FR32" s="147">
        <v>953251</v>
      </c>
      <c r="FS32" s="147">
        <v>1081673</v>
      </c>
    </row>
    <row r="33" spans="1:175" x14ac:dyDescent="0.2">
      <c r="A33" s="107" t="s">
        <v>39</v>
      </c>
      <c r="B33" s="147" t="e">
        <v>#N/A</v>
      </c>
      <c r="C33" s="147" t="e">
        <v>#N/A</v>
      </c>
      <c r="D33" s="147" t="e">
        <v>#N/A</v>
      </c>
      <c r="E33" s="147" t="e">
        <v>#N/A</v>
      </c>
      <c r="F33" s="147" t="e">
        <v>#N/A</v>
      </c>
      <c r="G33" s="147" t="e">
        <v>#N/A</v>
      </c>
      <c r="H33" s="147" t="e">
        <v>#N/A</v>
      </c>
      <c r="I33" s="147" t="e">
        <v>#N/A</v>
      </c>
      <c r="J33" s="147" t="e">
        <v>#N/A</v>
      </c>
      <c r="K33" s="147" t="e">
        <v>#N/A</v>
      </c>
      <c r="L33" s="147" t="e">
        <v>#N/A</v>
      </c>
      <c r="M33" s="147" t="e">
        <v>#N/A</v>
      </c>
      <c r="N33" s="147" t="e">
        <v>#N/A</v>
      </c>
      <c r="O33" s="147" t="e">
        <v>#N/A</v>
      </c>
      <c r="P33" s="147" t="e">
        <v>#N/A</v>
      </c>
      <c r="Q33" s="147" t="e">
        <v>#N/A</v>
      </c>
      <c r="R33" s="147" t="e">
        <v>#N/A</v>
      </c>
      <c r="S33" s="147" t="e">
        <v>#N/A</v>
      </c>
      <c r="T33" s="147" t="e">
        <v>#N/A</v>
      </c>
      <c r="U33" s="147" t="e">
        <v>#N/A</v>
      </c>
      <c r="V33" s="147" t="e">
        <v>#N/A</v>
      </c>
      <c r="W33" s="147" t="e">
        <v>#N/A</v>
      </c>
      <c r="X33" s="147" t="e">
        <v>#N/A</v>
      </c>
      <c r="Y33" s="147" t="e">
        <v>#N/A</v>
      </c>
      <c r="Z33" s="147" t="e">
        <v>#N/A</v>
      </c>
      <c r="AA33" s="147" t="e">
        <v>#N/A</v>
      </c>
      <c r="AB33" s="147" t="e">
        <v>#N/A</v>
      </c>
      <c r="AC33" s="147" t="e">
        <v>#N/A</v>
      </c>
      <c r="AD33" s="147" t="e">
        <v>#N/A</v>
      </c>
      <c r="AE33" s="147" t="e">
        <v>#N/A</v>
      </c>
      <c r="AF33" s="147" t="e">
        <v>#N/A</v>
      </c>
      <c r="AG33" s="147" t="e">
        <v>#N/A</v>
      </c>
      <c r="AH33" s="147" t="e">
        <v>#N/A</v>
      </c>
      <c r="AI33" s="147" t="e">
        <v>#N/A</v>
      </c>
      <c r="AJ33" s="147" t="e">
        <v>#N/A</v>
      </c>
      <c r="AK33" s="147" t="e">
        <v>#N/A</v>
      </c>
      <c r="AL33" s="147" t="e">
        <v>#N/A</v>
      </c>
      <c r="AM33" s="147" t="e">
        <v>#N/A</v>
      </c>
      <c r="AN33" s="147" t="e">
        <v>#N/A</v>
      </c>
      <c r="AO33" s="147" t="e">
        <v>#N/A</v>
      </c>
      <c r="AP33" s="147" t="e">
        <v>#N/A</v>
      </c>
      <c r="AQ33" s="147" t="e">
        <v>#N/A</v>
      </c>
      <c r="AR33" s="147" t="e">
        <v>#N/A</v>
      </c>
      <c r="AS33" s="147" t="e">
        <v>#N/A</v>
      </c>
      <c r="AT33" s="147" t="e">
        <v>#N/A</v>
      </c>
      <c r="AU33" s="147" t="e">
        <v>#N/A</v>
      </c>
      <c r="AV33" s="147" t="e">
        <v>#N/A</v>
      </c>
      <c r="AW33" s="147" t="e">
        <v>#N/A</v>
      </c>
      <c r="AX33" s="147" t="e">
        <v>#N/A</v>
      </c>
      <c r="AY33" s="147" t="e">
        <v>#N/A</v>
      </c>
      <c r="AZ33" s="147" t="e">
        <v>#N/A</v>
      </c>
      <c r="BA33" s="147" t="e">
        <v>#N/A</v>
      </c>
      <c r="BB33" s="147" t="e">
        <v>#N/A</v>
      </c>
      <c r="BC33" s="147" t="e">
        <v>#N/A</v>
      </c>
      <c r="BD33" s="147" t="e">
        <v>#N/A</v>
      </c>
      <c r="BE33" s="147" t="e">
        <v>#N/A</v>
      </c>
      <c r="BF33" s="147" t="e">
        <v>#N/A</v>
      </c>
      <c r="BG33" s="147" t="e">
        <v>#N/A</v>
      </c>
      <c r="BH33" s="147" t="e">
        <v>#N/A</v>
      </c>
      <c r="BI33" s="147" t="e">
        <v>#N/A</v>
      </c>
      <c r="BJ33" s="147" t="e">
        <v>#N/A</v>
      </c>
      <c r="BK33" s="147" t="e">
        <v>#N/A</v>
      </c>
      <c r="BL33" s="147" t="e">
        <v>#N/A</v>
      </c>
      <c r="BM33" s="147" t="e">
        <v>#N/A</v>
      </c>
      <c r="BN33" s="147" t="e">
        <v>#N/A</v>
      </c>
      <c r="BO33" s="147" t="e">
        <v>#N/A</v>
      </c>
      <c r="BP33" s="147" t="e">
        <v>#N/A</v>
      </c>
      <c r="BQ33" s="147" t="e">
        <v>#N/A</v>
      </c>
      <c r="BR33" s="147" t="e">
        <v>#N/A</v>
      </c>
      <c r="BS33" s="147" t="e">
        <v>#N/A</v>
      </c>
      <c r="BT33" s="147" t="e">
        <v>#N/A</v>
      </c>
      <c r="BU33" s="147" t="e">
        <v>#N/A</v>
      </c>
      <c r="BV33" s="147" t="e">
        <v>#N/A</v>
      </c>
      <c r="BW33" s="147" t="e">
        <v>#N/A</v>
      </c>
      <c r="BX33" s="147" t="e">
        <v>#N/A</v>
      </c>
      <c r="BY33" s="147" t="e">
        <v>#N/A</v>
      </c>
      <c r="BZ33" s="147" t="e">
        <v>#N/A</v>
      </c>
      <c r="CA33" s="147" t="e">
        <v>#N/A</v>
      </c>
      <c r="CB33" s="147" t="e">
        <v>#N/A</v>
      </c>
      <c r="CC33" s="147" t="e">
        <v>#N/A</v>
      </c>
      <c r="CD33" s="147" t="e">
        <v>#N/A</v>
      </c>
      <c r="CE33" s="147" t="e">
        <v>#N/A</v>
      </c>
      <c r="CF33" s="147" t="e">
        <v>#N/A</v>
      </c>
      <c r="CG33" s="147" t="e">
        <v>#N/A</v>
      </c>
      <c r="CH33" s="147" t="e">
        <v>#N/A</v>
      </c>
      <c r="CI33" s="147" t="e">
        <v>#N/A</v>
      </c>
      <c r="CJ33" s="147" t="e">
        <v>#N/A</v>
      </c>
      <c r="CK33" s="147" t="e">
        <v>#N/A</v>
      </c>
      <c r="CL33" s="147" t="e">
        <v>#N/A</v>
      </c>
      <c r="CM33" s="147" t="e">
        <v>#N/A</v>
      </c>
      <c r="CN33" s="147">
        <v>3178306</v>
      </c>
      <c r="CO33" s="147">
        <v>3391354</v>
      </c>
      <c r="CP33" s="147">
        <v>2713992</v>
      </c>
      <c r="CQ33" s="147">
        <v>2891012</v>
      </c>
      <c r="CR33" s="147">
        <v>261864</v>
      </c>
      <c r="CS33" s="147">
        <v>281940</v>
      </c>
      <c r="CT33" s="147">
        <v>3212084</v>
      </c>
      <c r="CU33" s="147">
        <v>3418404</v>
      </c>
      <c r="CV33" s="147">
        <v>2731380</v>
      </c>
      <c r="CW33" s="147">
        <v>2901247</v>
      </c>
      <c r="CX33" s="147">
        <v>269939</v>
      </c>
      <c r="CY33" s="147">
        <v>289745</v>
      </c>
      <c r="CZ33" s="147">
        <v>3248116</v>
      </c>
      <c r="DA33" s="147">
        <v>3445479</v>
      </c>
      <c r="DB33" s="147">
        <v>2748361</v>
      </c>
      <c r="DC33" s="147">
        <v>2910463</v>
      </c>
      <c r="DD33" s="147">
        <v>279473</v>
      </c>
      <c r="DE33" s="147">
        <v>297950</v>
      </c>
      <c r="DF33" s="147">
        <v>3282190</v>
      </c>
      <c r="DG33" s="147">
        <v>3475521</v>
      </c>
      <c r="DH33" s="147">
        <v>2764160</v>
      </c>
      <c r="DI33" s="147">
        <v>2922212</v>
      </c>
      <c r="DJ33" s="147">
        <v>288782</v>
      </c>
      <c r="DK33" s="147">
        <v>306696</v>
      </c>
      <c r="DL33" s="147">
        <v>3316730</v>
      </c>
      <c r="DM33" s="147">
        <v>3504075</v>
      </c>
      <c r="DN33" s="147">
        <v>2779721</v>
      </c>
      <c r="DO33" s="147">
        <v>2932571</v>
      </c>
      <c r="DP33" s="147">
        <v>298178</v>
      </c>
      <c r="DQ33" s="147">
        <v>314855</v>
      </c>
      <c r="DR33" s="147">
        <v>3342113</v>
      </c>
      <c r="DS33" s="147">
        <v>3524800</v>
      </c>
      <c r="DT33" s="147">
        <v>2788394</v>
      </c>
      <c r="DU33" s="147">
        <v>2936621</v>
      </c>
      <c r="DV33" s="147">
        <v>306297</v>
      </c>
      <c r="DW33" s="147">
        <v>322696</v>
      </c>
      <c r="DX33" s="147">
        <v>3366853</v>
      </c>
      <c r="DY33" s="147">
        <v>3543372</v>
      </c>
      <c r="DZ33" s="147">
        <v>2795116</v>
      </c>
      <c r="EA33" s="147">
        <v>2937545</v>
      </c>
      <c r="EB33" s="147">
        <v>314668</v>
      </c>
      <c r="EC33" s="147">
        <v>330801</v>
      </c>
      <c r="ED33" s="147">
        <v>3394567</v>
      </c>
      <c r="EE33" s="147">
        <v>3565503</v>
      </c>
      <c r="EF33" s="147">
        <v>2803865</v>
      </c>
      <c r="EG33" s="147">
        <v>2941104</v>
      </c>
      <c r="EH33" s="147">
        <v>323590</v>
      </c>
      <c r="EI33" s="147">
        <v>339414</v>
      </c>
      <c r="EJ33" s="147">
        <v>3414025</v>
      </c>
      <c r="EK33" s="147">
        <v>3582076</v>
      </c>
      <c r="EL33" s="147">
        <v>2808939</v>
      </c>
      <c r="EM33" s="147">
        <v>2942866</v>
      </c>
      <c r="EN33" s="147">
        <v>331101</v>
      </c>
      <c r="EO33" s="147">
        <v>347122</v>
      </c>
      <c r="EP33" s="147">
        <v>3428371</v>
      </c>
      <c r="EQ33" s="147">
        <v>3590744</v>
      </c>
      <c r="ER33" s="147">
        <v>2808461</v>
      </c>
      <c r="ES33" s="147">
        <v>2937381</v>
      </c>
      <c r="ET33" s="147">
        <v>338140</v>
      </c>
      <c r="EU33" s="147">
        <v>353666</v>
      </c>
      <c r="EV33" s="147">
        <v>3419401</v>
      </c>
      <c r="EW33" s="147">
        <v>3575197</v>
      </c>
      <c r="EX33" s="147">
        <v>2791058</v>
      </c>
      <c r="EY33" s="147">
        <v>2915002</v>
      </c>
      <c r="EZ33" s="147">
        <v>341644</v>
      </c>
      <c r="FA33" s="147">
        <v>356254</v>
      </c>
      <c r="FB33" s="147">
        <v>3420996</v>
      </c>
      <c r="FC33" s="147">
        <v>3579478</v>
      </c>
      <c r="FD33" s="147">
        <v>2782108</v>
      </c>
      <c r="FE33" s="147">
        <v>2907335</v>
      </c>
      <c r="FF33" s="147">
        <v>347312</v>
      </c>
      <c r="FG33" s="147">
        <v>361643</v>
      </c>
      <c r="FH33" s="147">
        <v>3430944</v>
      </c>
      <c r="FI33" s="147">
        <v>3591524</v>
      </c>
      <c r="FJ33" s="147">
        <v>2773516</v>
      </c>
      <c r="FK33" s="147">
        <v>2898456</v>
      </c>
      <c r="FL33" s="147">
        <v>356364</v>
      </c>
      <c r="FM33" s="147">
        <v>370769</v>
      </c>
      <c r="FN33" s="147">
        <v>3453025</v>
      </c>
      <c r="FO33" s="147">
        <v>3613543</v>
      </c>
      <c r="FP33" s="147">
        <v>2774155</v>
      </c>
      <c r="FQ33" s="147">
        <v>2897566</v>
      </c>
      <c r="FR33" s="147">
        <v>366406</v>
      </c>
      <c r="FS33" s="147">
        <v>381615</v>
      </c>
    </row>
    <row r="34" spans="1:175" x14ac:dyDescent="0.2">
      <c r="A34" s="107" t="s">
        <v>40</v>
      </c>
      <c r="B34" s="147" t="e">
        <v>#N/A</v>
      </c>
      <c r="C34" s="147" t="e">
        <v>#N/A</v>
      </c>
      <c r="D34" s="147" t="e">
        <v>#N/A</v>
      </c>
      <c r="E34" s="147" t="e">
        <v>#N/A</v>
      </c>
      <c r="F34" s="147" t="e">
        <v>#N/A</v>
      </c>
      <c r="G34" s="147" t="e">
        <v>#N/A</v>
      </c>
      <c r="H34" s="147" t="e">
        <v>#N/A</v>
      </c>
      <c r="I34" s="147" t="e">
        <v>#N/A</v>
      </c>
      <c r="J34" s="147" t="e">
        <v>#N/A</v>
      </c>
      <c r="K34" s="147" t="e">
        <v>#N/A</v>
      </c>
      <c r="L34" s="147" t="e">
        <v>#N/A</v>
      </c>
      <c r="M34" s="147" t="e">
        <v>#N/A</v>
      </c>
      <c r="N34" s="147" t="e">
        <v>#N/A</v>
      </c>
      <c r="O34" s="147" t="e">
        <v>#N/A</v>
      </c>
      <c r="P34" s="147" t="e">
        <v>#N/A</v>
      </c>
      <c r="Q34" s="147" t="e">
        <v>#N/A</v>
      </c>
      <c r="R34" s="147" t="e">
        <v>#N/A</v>
      </c>
      <c r="S34" s="147" t="e">
        <v>#N/A</v>
      </c>
      <c r="T34" s="147" t="e">
        <v>#N/A</v>
      </c>
      <c r="U34" s="147" t="e">
        <v>#N/A</v>
      </c>
      <c r="V34" s="147" t="e">
        <v>#N/A</v>
      </c>
      <c r="W34" s="147" t="e">
        <v>#N/A</v>
      </c>
      <c r="X34" s="147" t="e">
        <v>#N/A</v>
      </c>
      <c r="Y34" s="147" t="e">
        <v>#N/A</v>
      </c>
      <c r="Z34" s="147" t="e">
        <v>#N/A</v>
      </c>
      <c r="AA34" s="147" t="e">
        <v>#N/A</v>
      </c>
      <c r="AB34" s="147" t="e">
        <v>#N/A</v>
      </c>
      <c r="AC34" s="147" t="e">
        <v>#N/A</v>
      </c>
      <c r="AD34" s="147" t="e">
        <v>#N/A</v>
      </c>
      <c r="AE34" s="147" t="e">
        <v>#N/A</v>
      </c>
      <c r="AF34" s="147" t="e">
        <v>#N/A</v>
      </c>
      <c r="AG34" s="147" t="e">
        <v>#N/A</v>
      </c>
      <c r="AH34" s="147" t="e">
        <v>#N/A</v>
      </c>
      <c r="AI34" s="147" t="e">
        <v>#N/A</v>
      </c>
      <c r="AJ34" s="147" t="e">
        <v>#N/A</v>
      </c>
      <c r="AK34" s="147" t="e">
        <v>#N/A</v>
      </c>
      <c r="AL34" s="147" t="e">
        <v>#N/A</v>
      </c>
      <c r="AM34" s="147" t="e">
        <v>#N/A</v>
      </c>
      <c r="AN34" s="147" t="e">
        <v>#N/A</v>
      </c>
      <c r="AO34" s="147" t="e">
        <v>#N/A</v>
      </c>
      <c r="AP34" s="147" t="e">
        <v>#N/A</v>
      </c>
      <c r="AQ34" s="147" t="e">
        <v>#N/A</v>
      </c>
      <c r="AR34" s="147" t="e">
        <v>#N/A</v>
      </c>
      <c r="AS34" s="147" t="e">
        <v>#N/A</v>
      </c>
      <c r="AT34" s="147" t="e">
        <v>#N/A</v>
      </c>
      <c r="AU34" s="147" t="e">
        <v>#N/A</v>
      </c>
      <c r="AV34" s="147" t="e">
        <v>#N/A</v>
      </c>
      <c r="AW34" s="147" t="e">
        <v>#N/A</v>
      </c>
      <c r="AX34" s="147" t="e">
        <v>#N/A</v>
      </c>
      <c r="AY34" s="147" t="e">
        <v>#N/A</v>
      </c>
      <c r="AZ34" s="147" t="e">
        <v>#N/A</v>
      </c>
      <c r="BA34" s="147" t="e">
        <v>#N/A</v>
      </c>
      <c r="BB34" s="147" t="e">
        <v>#N/A</v>
      </c>
      <c r="BC34" s="147" t="e">
        <v>#N/A</v>
      </c>
      <c r="BD34" s="147" t="e">
        <v>#N/A</v>
      </c>
      <c r="BE34" s="147" t="e">
        <v>#N/A</v>
      </c>
      <c r="BF34" s="147" t="e">
        <v>#N/A</v>
      </c>
      <c r="BG34" s="147" t="e">
        <v>#N/A</v>
      </c>
      <c r="BH34" s="147" t="e">
        <v>#N/A</v>
      </c>
      <c r="BI34" s="147" t="e">
        <v>#N/A</v>
      </c>
      <c r="BJ34" s="147" t="e">
        <v>#N/A</v>
      </c>
      <c r="BK34" s="147" t="e">
        <v>#N/A</v>
      </c>
      <c r="BL34" s="147" t="e">
        <v>#N/A</v>
      </c>
      <c r="BM34" s="147" t="e">
        <v>#N/A</v>
      </c>
      <c r="BN34" s="147" t="e">
        <v>#N/A</v>
      </c>
      <c r="BO34" s="147" t="e">
        <v>#N/A</v>
      </c>
      <c r="BP34" s="147" t="e">
        <v>#N/A</v>
      </c>
      <c r="BQ34" s="147" t="e">
        <v>#N/A</v>
      </c>
      <c r="BR34" s="147" t="e">
        <v>#N/A</v>
      </c>
      <c r="BS34" s="147" t="e">
        <v>#N/A</v>
      </c>
      <c r="BT34" s="147" t="e">
        <v>#N/A</v>
      </c>
      <c r="BU34" s="147" t="e">
        <v>#N/A</v>
      </c>
      <c r="BV34" s="147" t="e">
        <v>#N/A</v>
      </c>
      <c r="BW34" s="147" t="e">
        <v>#N/A</v>
      </c>
      <c r="BX34" s="147" t="e">
        <v>#N/A</v>
      </c>
      <c r="BY34" s="147" t="e">
        <v>#N/A</v>
      </c>
      <c r="BZ34" s="147" t="e">
        <v>#N/A</v>
      </c>
      <c r="CA34" s="147" t="e">
        <v>#N/A</v>
      </c>
      <c r="CB34" s="147" t="e">
        <v>#N/A</v>
      </c>
      <c r="CC34" s="147" t="e">
        <v>#N/A</v>
      </c>
      <c r="CD34" s="147" t="e">
        <v>#N/A</v>
      </c>
      <c r="CE34" s="147" t="e">
        <v>#N/A</v>
      </c>
      <c r="CF34" s="147" t="e">
        <v>#N/A</v>
      </c>
      <c r="CG34" s="147" t="e">
        <v>#N/A</v>
      </c>
      <c r="CH34" s="147" t="e">
        <v>#N/A</v>
      </c>
      <c r="CI34" s="147" t="e">
        <v>#N/A</v>
      </c>
      <c r="CJ34" s="147" t="e">
        <v>#N/A</v>
      </c>
      <c r="CK34" s="147" t="e">
        <v>#N/A</v>
      </c>
      <c r="CL34" s="147" t="e">
        <v>#N/A</v>
      </c>
      <c r="CM34" s="147" t="e">
        <v>#N/A</v>
      </c>
      <c r="CN34" s="147">
        <v>4847336</v>
      </c>
      <c r="CO34" s="147">
        <v>5032875</v>
      </c>
      <c r="CP34" s="147">
        <v>3969171</v>
      </c>
      <c r="CQ34" s="147">
        <v>4074004</v>
      </c>
      <c r="CR34" s="147">
        <v>705901</v>
      </c>
      <c r="CS34" s="147">
        <v>777684</v>
      </c>
      <c r="CT34" s="147">
        <v>4859230</v>
      </c>
      <c r="CU34" s="147">
        <v>5036920</v>
      </c>
      <c r="CV34" s="147">
        <v>3972435</v>
      </c>
      <c r="CW34" s="147">
        <v>4069212</v>
      </c>
      <c r="CX34" s="147">
        <v>708376</v>
      </c>
      <c r="CY34" s="147">
        <v>780279</v>
      </c>
      <c r="CZ34" s="147">
        <v>4878497</v>
      </c>
      <c r="DA34" s="147">
        <v>5043174</v>
      </c>
      <c r="DB34" s="147">
        <v>3981633</v>
      </c>
      <c r="DC34" s="147">
        <v>4066963</v>
      </c>
      <c r="DD34" s="147">
        <v>711647</v>
      </c>
      <c r="DE34" s="147">
        <v>782089</v>
      </c>
      <c r="DF34" s="147">
        <v>4897255</v>
      </c>
      <c r="DG34" s="147">
        <v>5051153</v>
      </c>
      <c r="DH34" s="147">
        <v>3991649</v>
      </c>
      <c r="DI34" s="147">
        <v>4067341</v>
      </c>
      <c r="DJ34" s="147">
        <v>713345</v>
      </c>
      <c r="DK34" s="147">
        <v>782600</v>
      </c>
      <c r="DL34" s="147">
        <v>4916947</v>
      </c>
      <c r="DM34" s="147">
        <v>5058865</v>
      </c>
      <c r="DN34" s="147">
        <v>4001340</v>
      </c>
      <c r="DO34" s="147">
        <v>4066929</v>
      </c>
      <c r="DP34" s="147">
        <v>716081</v>
      </c>
      <c r="DQ34" s="147">
        <v>783978</v>
      </c>
      <c r="DR34" s="147">
        <v>4930004</v>
      </c>
      <c r="DS34" s="147">
        <v>5058570</v>
      </c>
      <c r="DT34" s="147">
        <v>4005573</v>
      </c>
      <c r="DU34" s="147">
        <v>4060159</v>
      </c>
      <c r="DV34" s="147">
        <v>718284</v>
      </c>
      <c r="DW34" s="147">
        <v>784593</v>
      </c>
      <c r="DX34" s="147">
        <v>4951296</v>
      </c>
      <c r="DY34" s="147">
        <v>5067090</v>
      </c>
      <c r="DZ34" s="147">
        <v>4015415</v>
      </c>
      <c r="EA34" s="147">
        <v>4060266</v>
      </c>
      <c r="EB34" s="147">
        <v>721395</v>
      </c>
      <c r="EC34" s="147">
        <v>786171</v>
      </c>
      <c r="ED34" s="147">
        <v>4973087</v>
      </c>
      <c r="EE34" s="147">
        <v>5077892</v>
      </c>
      <c r="EF34" s="147">
        <v>4026572</v>
      </c>
      <c r="EG34" s="147">
        <v>4061831</v>
      </c>
      <c r="EH34" s="147">
        <v>724484</v>
      </c>
      <c r="EI34" s="147">
        <v>789124</v>
      </c>
      <c r="EJ34" s="147">
        <v>4987820</v>
      </c>
      <c r="EK34" s="147">
        <v>5084110</v>
      </c>
      <c r="EL34" s="147">
        <v>4033375</v>
      </c>
      <c r="EM34" s="147">
        <v>4061078</v>
      </c>
      <c r="EN34" s="147">
        <v>727398</v>
      </c>
      <c r="EO34" s="147">
        <v>791976</v>
      </c>
      <c r="EP34" s="147">
        <v>4995824</v>
      </c>
      <c r="EQ34" s="147">
        <v>5083971</v>
      </c>
      <c r="ER34" s="147">
        <v>4035904</v>
      </c>
      <c r="ES34" s="147">
        <v>4056111</v>
      </c>
      <c r="ET34" s="147">
        <v>730196</v>
      </c>
      <c r="EU34" s="147">
        <v>794526</v>
      </c>
      <c r="EV34" s="147">
        <v>4994171</v>
      </c>
      <c r="EW34" s="147">
        <v>5078532</v>
      </c>
      <c r="EX34" s="147">
        <v>4032071</v>
      </c>
      <c r="EY34" s="147">
        <v>4048025</v>
      </c>
      <c r="EZ34" s="147">
        <v>730442</v>
      </c>
      <c r="FA34" s="147">
        <v>795425</v>
      </c>
      <c r="FB34" s="147">
        <v>4978153</v>
      </c>
      <c r="FC34" s="147">
        <v>5063198</v>
      </c>
      <c r="FD34" s="147">
        <v>4016513</v>
      </c>
      <c r="FE34" s="147">
        <v>4032122</v>
      </c>
      <c r="FF34" s="147">
        <v>728707</v>
      </c>
      <c r="FG34" s="147">
        <v>794240</v>
      </c>
      <c r="FH34" s="147">
        <v>4981064</v>
      </c>
      <c r="FI34" s="147">
        <v>5069813</v>
      </c>
      <c r="FJ34" s="147">
        <v>4012443</v>
      </c>
      <c r="FK34" s="147">
        <v>4031056</v>
      </c>
      <c r="FL34" s="147">
        <v>727490</v>
      </c>
      <c r="FM34" s="147">
        <v>793847</v>
      </c>
      <c r="FN34" s="147">
        <v>4996109</v>
      </c>
      <c r="FO34" s="147">
        <v>5087247</v>
      </c>
      <c r="FP34" s="147">
        <v>4014737</v>
      </c>
      <c r="FQ34" s="147">
        <v>4034056</v>
      </c>
      <c r="FR34" s="147">
        <v>728610</v>
      </c>
      <c r="FS34" s="147">
        <v>795784</v>
      </c>
    </row>
    <row r="35" spans="1:175" x14ac:dyDescent="0.2">
      <c r="A35" s="107" t="s">
        <v>41</v>
      </c>
      <c r="B35" s="147" t="e">
        <v>#N/A</v>
      </c>
      <c r="C35" s="147" t="e">
        <v>#N/A</v>
      </c>
      <c r="D35" s="147" t="e">
        <v>#N/A</v>
      </c>
      <c r="E35" s="147" t="e">
        <v>#N/A</v>
      </c>
      <c r="F35" s="147" t="e">
        <v>#N/A</v>
      </c>
      <c r="G35" s="147" t="e">
        <v>#N/A</v>
      </c>
      <c r="H35" s="147" t="e">
        <v>#N/A</v>
      </c>
      <c r="I35" s="147" t="e">
        <v>#N/A</v>
      </c>
      <c r="J35" s="147" t="e">
        <v>#N/A</v>
      </c>
      <c r="K35" s="147" t="e">
        <v>#N/A</v>
      </c>
      <c r="L35" s="147" t="e">
        <v>#N/A</v>
      </c>
      <c r="M35" s="147" t="e">
        <v>#N/A</v>
      </c>
      <c r="N35" s="147" t="e">
        <v>#N/A</v>
      </c>
      <c r="O35" s="147" t="e">
        <v>#N/A</v>
      </c>
      <c r="P35" s="147" t="e">
        <v>#N/A</v>
      </c>
      <c r="Q35" s="147" t="e">
        <v>#N/A</v>
      </c>
      <c r="R35" s="147" t="e">
        <v>#N/A</v>
      </c>
      <c r="S35" s="147" t="e">
        <v>#N/A</v>
      </c>
      <c r="T35" s="147" t="e">
        <v>#N/A</v>
      </c>
      <c r="U35" s="147" t="e">
        <v>#N/A</v>
      </c>
      <c r="V35" s="147" t="e">
        <v>#N/A</v>
      </c>
      <c r="W35" s="147" t="e">
        <v>#N/A</v>
      </c>
      <c r="X35" s="147" t="e">
        <v>#N/A</v>
      </c>
      <c r="Y35" s="147" t="e">
        <v>#N/A</v>
      </c>
      <c r="Z35" s="147" t="e">
        <v>#N/A</v>
      </c>
      <c r="AA35" s="147" t="e">
        <v>#N/A</v>
      </c>
      <c r="AB35" s="147" t="e">
        <v>#N/A</v>
      </c>
      <c r="AC35" s="147" t="e">
        <v>#N/A</v>
      </c>
      <c r="AD35" s="147" t="e">
        <v>#N/A</v>
      </c>
      <c r="AE35" s="147" t="e">
        <v>#N/A</v>
      </c>
      <c r="AF35" s="147" t="e">
        <v>#N/A</v>
      </c>
      <c r="AG35" s="147" t="e">
        <v>#N/A</v>
      </c>
      <c r="AH35" s="147" t="e">
        <v>#N/A</v>
      </c>
      <c r="AI35" s="147" t="e">
        <v>#N/A</v>
      </c>
      <c r="AJ35" s="147" t="e">
        <v>#N/A</v>
      </c>
      <c r="AK35" s="147" t="e">
        <v>#N/A</v>
      </c>
      <c r="AL35" s="147" t="e">
        <v>#N/A</v>
      </c>
      <c r="AM35" s="147" t="e">
        <v>#N/A</v>
      </c>
      <c r="AN35" s="147" t="e">
        <v>#N/A</v>
      </c>
      <c r="AO35" s="147" t="e">
        <v>#N/A</v>
      </c>
      <c r="AP35" s="147" t="e">
        <v>#N/A</v>
      </c>
      <c r="AQ35" s="147" t="e">
        <v>#N/A</v>
      </c>
      <c r="AR35" s="147" t="e">
        <v>#N/A</v>
      </c>
      <c r="AS35" s="147" t="e">
        <v>#N/A</v>
      </c>
      <c r="AT35" s="147" t="e">
        <v>#N/A</v>
      </c>
      <c r="AU35" s="147" t="e">
        <v>#N/A</v>
      </c>
      <c r="AV35" s="147" t="e">
        <v>#N/A</v>
      </c>
      <c r="AW35" s="147" t="e">
        <v>#N/A</v>
      </c>
      <c r="AX35" s="147" t="e">
        <v>#N/A</v>
      </c>
      <c r="AY35" s="147" t="e">
        <v>#N/A</v>
      </c>
      <c r="AZ35" s="147" t="e">
        <v>#N/A</v>
      </c>
      <c r="BA35" s="147" t="e">
        <v>#N/A</v>
      </c>
      <c r="BB35" s="147" t="e">
        <v>#N/A</v>
      </c>
      <c r="BC35" s="147" t="e">
        <v>#N/A</v>
      </c>
      <c r="BD35" s="147" t="e">
        <v>#N/A</v>
      </c>
      <c r="BE35" s="147" t="e">
        <v>#N/A</v>
      </c>
      <c r="BF35" s="147" t="e">
        <v>#N/A</v>
      </c>
      <c r="BG35" s="147" t="e">
        <v>#N/A</v>
      </c>
      <c r="BH35" s="147" t="e">
        <v>#N/A</v>
      </c>
      <c r="BI35" s="147" t="e">
        <v>#N/A</v>
      </c>
      <c r="BJ35" s="147" t="e">
        <v>#N/A</v>
      </c>
      <c r="BK35" s="147" t="e">
        <v>#N/A</v>
      </c>
      <c r="BL35" s="147" t="e">
        <v>#N/A</v>
      </c>
      <c r="BM35" s="147" t="e">
        <v>#N/A</v>
      </c>
      <c r="BN35" s="147" t="e">
        <v>#N/A</v>
      </c>
      <c r="BO35" s="147" t="e">
        <v>#N/A</v>
      </c>
      <c r="BP35" s="147" t="e">
        <v>#N/A</v>
      </c>
      <c r="BQ35" s="147" t="e">
        <v>#N/A</v>
      </c>
      <c r="BR35" s="147" t="e">
        <v>#N/A</v>
      </c>
      <c r="BS35" s="147" t="e">
        <v>#N/A</v>
      </c>
      <c r="BT35" s="147" t="e">
        <v>#N/A</v>
      </c>
      <c r="BU35" s="147" t="e">
        <v>#N/A</v>
      </c>
      <c r="BV35" s="147" t="e">
        <v>#N/A</v>
      </c>
      <c r="BW35" s="147" t="e">
        <v>#N/A</v>
      </c>
      <c r="BX35" s="147" t="e">
        <v>#N/A</v>
      </c>
      <c r="BY35" s="147" t="e">
        <v>#N/A</v>
      </c>
      <c r="BZ35" s="147" t="e">
        <v>#N/A</v>
      </c>
      <c r="CA35" s="147" t="e">
        <v>#N/A</v>
      </c>
      <c r="CB35" s="147" t="e">
        <v>#N/A</v>
      </c>
      <c r="CC35" s="147" t="e">
        <v>#N/A</v>
      </c>
      <c r="CD35" s="147" t="e">
        <v>#N/A</v>
      </c>
      <c r="CE35" s="147" t="e">
        <v>#N/A</v>
      </c>
      <c r="CF35" s="147" t="e">
        <v>#N/A</v>
      </c>
      <c r="CG35" s="147" t="e">
        <v>#N/A</v>
      </c>
      <c r="CH35" s="147" t="e">
        <v>#N/A</v>
      </c>
      <c r="CI35" s="147" t="e">
        <v>#N/A</v>
      </c>
      <c r="CJ35" s="147" t="e">
        <v>#N/A</v>
      </c>
      <c r="CK35" s="147" t="e">
        <v>#N/A</v>
      </c>
      <c r="CL35" s="147" t="e">
        <v>#N/A</v>
      </c>
      <c r="CM35" s="147" t="e">
        <v>#N/A</v>
      </c>
      <c r="CN35" s="147">
        <v>1865784</v>
      </c>
      <c r="CO35" s="147">
        <v>1996565</v>
      </c>
      <c r="CP35" s="147">
        <v>1315886</v>
      </c>
      <c r="CQ35" s="147">
        <v>1364171</v>
      </c>
      <c r="CR35" s="147">
        <v>464484</v>
      </c>
      <c r="CS35" s="147">
        <v>543132</v>
      </c>
      <c r="CT35" s="147">
        <v>1871218</v>
      </c>
      <c r="CU35" s="147">
        <v>1999881</v>
      </c>
      <c r="CV35" s="147">
        <v>1316996</v>
      </c>
      <c r="CW35" s="147">
        <v>1362667</v>
      </c>
      <c r="CX35" s="147">
        <v>465299</v>
      </c>
      <c r="CY35" s="147">
        <v>544414</v>
      </c>
      <c r="CZ35" s="147">
        <v>1881904</v>
      </c>
      <c r="DA35" s="147">
        <v>2006357</v>
      </c>
      <c r="DB35" s="147">
        <v>1322963</v>
      </c>
      <c r="DC35" s="147">
        <v>1364738</v>
      </c>
      <c r="DD35" s="147">
        <v>465976</v>
      </c>
      <c r="DE35" s="147">
        <v>544912</v>
      </c>
      <c r="DF35" s="147">
        <v>1889485</v>
      </c>
      <c r="DG35" s="147">
        <v>2009910</v>
      </c>
      <c r="DH35" s="147">
        <v>1327381</v>
      </c>
      <c r="DI35" s="147">
        <v>1364912</v>
      </c>
      <c r="DJ35" s="147">
        <v>465086</v>
      </c>
      <c r="DK35" s="147">
        <v>544176</v>
      </c>
      <c r="DL35" s="147">
        <v>1898639</v>
      </c>
      <c r="DM35" s="147">
        <v>2013412</v>
      </c>
      <c r="DN35" s="147">
        <v>1331245</v>
      </c>
      <c r="DO35" s="147">
        <v>1364414</v>
      </c>
      <c r="DP35" s="147">
        <v>465656</v>
      </c>
      <c r="DQ35" s="147">
        <v>544145</v>
      </c>
      <c r="DR35" s="147">
        <v>1902812</v>
      </c>
      <c r="DS35" s="147">
        <v>2012329</v>
      </c>
      <c r="DT35" s="147">
        <v>1332520</v>
      </c>
      <c r="DU35" s="147">
        <v>1361099</v>
      </c>
      <c r="DV35" s="147">
        <v>465244</v>
      </c>
      <c r="DW35" s="147">
        <v>543283</v>
      </c>
      <c r="DX35" s="147">
        <v>1912923</v>
      </c>
      <c r="DY35" s="147">
        <v>2016285</v>
      </c>
      <c r="DZ35" s="147">
        <v>1335190</v>
      </c>
      <c r="EA35" s="147">
        <v>1360006</v>
      </c>
      <c r="EB35" s="147">
        <v>466603</v>
      </c>
      <c r="EC35" s="147">
        <v>543607</v>
      </c>
      <c r="ED35" s="147">
        <v>1922137</v>
      </c>
      <c r="EE35" s="147">
        <v>2019865</v>
      </c>
      <c r="EF35" s="147">
        <v>1337761</v>
      </c>
      <c r="EG35" s="147">
        <v>1357518</v>
      </c>
      <c r="EH35" s="147">
        <v>467878</v>
      </c>
      <c r="EI35" s="147">
        <v>545350</v>
      </c>
      <c r="EJ35" s="147">
        <v>1927905</v>
      </c>
      <c r="EK35" s="147">
        <v>2021780</v>
      </c>
      <c r="EL35" s="147">
        <v>1338819</v>
      </c>
      <c r="EM35" s="147">
        <v>1355361</v>
      </c>
      <c r="EN35" s="147">
        <v>468709</v>
      </c>
      <c r="EO35" s="147">
        <v>546648</v>
      </c>
      <c r="EP35" s="147">
        <v>1930603</v>
      </c>
      <c r="EQ35" s="147">
        <v>2021450</v>
      </c>
      <c r="ER35" s="147">
        <v>1338483</v>
      </c>
      <c r="ES35" s="147">
        <v>1351611</v>
      </c>
      <c r="ET35" s="147">
        <v>469687</v>
      </c>
      <c r="EU35" s="147">
        <v>548217</v>
      </c>
      <c r="EV35" s="147">
        <v>1926966</v>
      </c>
      <c r="EW35" s="147">
        <v>2015509</v>
      </c>
      <c r="EX35" s="147">
        <v>1334136</v>
      </c>
      <c r="EY35" s="147">
        <v>1344879</v>
      </c>
      <c r="EZ35" s="147">
        <v>468950</v>
      </c>
      <c r="FA35" s="147">
        <v>547625</v>
      </c>
      <c r="FB35" s="147">
        <v>1918296</v>
      </c>
      <c r="FC35" s="147">
        <v>2007465</v>
      </c>
      <c r="FD35" s="147">
        <v>1325359</v>
      </c>
      <c r="FE35" s="147">
        <v>1336018</v>
      </c>
      <c r="FF35" s="147">
        <v>467113</v>
      </c>
      <c r="FG35" s="147">
        <v>546486</v>
      </c>
      <c r="FH35" s="147">
        <v>1911699</v>
      </c>
      <c r="FI35" s="147">
        <v>2002145</v>
      </c>
      <c r="FJ35" s="147">
        <v>1316630</v>
      </c>
      <c r="FK35" s="147">
        <v>1328111</v>
      </c>
      <c r="FL35" s="147">
        <v>464408</v>
      </c>
      <c r="FM35" s="147">
        <v>544377</v>
      </c>
      <c r="FN35" s="147">
        <v>1915802</v>
      </c>
      <c r="FO35" s="147">
        <v>2007676</v>
      </c>
      <c r="FP35" s="147">
        <v>1314990</v>
      </c>
      <c r="FQ35" s="147">
        <v>1326511</v>
      </c>
      <c r="FR35" s="147">
        <v>462876</v>
      </c>
      <c r="FS35" s="147">
        <v>543756</v>
      </c>
    </row>
    <row r="36" spans="1:175" x14ac:dyDescent="0.2">
      <c r="A36" s="107" t="s">
        <v>42</v>
      </c>
      <c r="B36" s="147" t="e">
        <v>#N/A</v>
      </c>
      <c r="C36" s="147" t="e">
        <v>#N/A</v>
      </c>
      <c r="D36" s="147" t="e">
        <v>#N/A</v>
      </c>
      <c r="E36" s="147" t="e">
        <v>#N/A</v>
      </c>
      <c r="F36" s="147" t="e">
        <v>#N/A</v>
      </c>
      <c r="G36" s="147" t="e">
        <v>#N/A</v>
      </c>
      <c r="H36" s="147" t="e">
        <v>#N/A</v>
      </c>
      <c r="I36" s="147" t="e">
        <v>#N/A</v>
      </c>
      <c r="J36" s="147" t="e">
        <v>#N/A</v>
      </c>
      <c r="K36" s="147" t="e">
        <v>#N/A</v>
      </c>
      <c r="L36" s="147" t="e">
        <v>#N/A</v>
      </c>
      <c r="M36" s="147" t="e">
        <v>#N/A</v>
      </c>
      <c r="N36" s="147" t="e">
        <v>#N/A</v>
      </c>
      <c r="O36" s="147" t="e">
        <v>#N/A</v>
      </c>
      <c r="P36" s="147" t="e">
        <v>#N/A</v>
      </c>
      <c r="Q36" s="147" t="e">
        <v>#N/A</v>
      </c>
      <c r="R36" s="147" t="e">
        <v>#N/A</v>
      </c>
      <c r="S36" s="147" t="e">
        <v>#N/A</v>
      </c>
      <c r="T36" s="147" t="e">
        <v>#N/A</v>
      </c>
      <c r="U36" s="147" t="e">
        <v>#N/A</v>
      </c>
      <c r="V36" s="147" t="e">
        <v>#N/A</v>
      </c>
      <c r="W36" s="147" t="e">
        <v>#N/A</v>
      </c>
      <c r="X36" s="147" t="e">
        <v>#N/A</v>
      </c>
      <c r="Y36" s="147" t="e">
        <v>#N/A</v>
      </c>
      <c r="Z36" s="147" t="e">
        <v>#N/A</v>
      </c>
      <c r="AA36" s="147" t="e">
        <v>#N/A</v>
      </c>
      <c r="AB36" s="147" t="e">
        <v>#N/A</v>
      </c>
      <c r="AC36" s="147" t="e">
        <v>#N/A</v>
      </c>
      <c r="AD36" s="147" t="e">
        <v>#N/A</v>
      </c>
      <c r="AE36" s="147" t="e">
        <v>#N/A</v>
      </c>
      <c r="AF36" s="147" t="e">
        <v>#N/A</v>
      </c>
      <c r="AG36" s="147" t="e">
        <v>#N/A</v>
      </c>
      <c r="AH36" s="147" t="e">
        <v>#N/A</v>
      </c>
      <c r="AI36" s="147" t="e">
        <v>#N/A</v>
      </c>
      <c r="AJ36" s="147" t="e">
        <v>#N/A</v>
      </c>
      <c r="AK36" s="147" t="e">
        <v>#N/A</v>
      </c>
      <c r="AL36" s="147" t="e">
        <v>#N/A</v>
      </c>
      <c r="AM36" s="147" t="e">
        <v>#N/A</v>
      </c>
      <c r="AN36" s="147" t="e">
        <v>#N/A</v>
      </c>
      <c r="AO36" s="147" t="e">
        <v>#N/A</v>
      </c>
      <c r="AP36" s="147" t="e">
        <v>#N/A</v>
      </c>
      <c r="AQ36" s="147" t="e">
        <v>#N/A</v>
      </c>
      <c r="AR36" s="147" t="e">
        <v>#N/A</v>
      </c>
      <c r="AS36" s="147" t="e">
        <v>#N/A</v>
      </c>
      <c r="AT36" s="147" t="e">
        <v>#N/A</v>
      </c>
      <c r="AU36" s="147" t="e">
        <v>#N/A</v>
      </c>
      <c r="AV36" s="147" t="e">
        <v>#N/A</v>
      </c>
      <c r="AW36" s="147" t="e">
        <v>#N/A</v>
      </c>
      <c r="AX36" s="147" t="e">
        <v>#N/A</v>
      </c>
      <c r="AY36" s="147" t="e">
        <v>#N/A</v>
      </c>
      <c r="AZ36" s="147" t="e">
        <v>#N/A</v>
      </c>
      <c r="BA36" s="147" t="e">
        <v>#N/A</v>
      </c>
      <c r="BB36" s="147" t="e">
        <v>#N/A</v>
      </c>
      <c r="BC36" s="147" t="e">
        <v>#N/A</v>
      </c>
      <c r="BD36" s="147" t="e">
        <v>#N/A</v>
      </c>
      <c r="BE36" s="147" t="e">
        <v>#N/A</v>
      </c>
      <c r="BF36" s="147" t="e">
        <v>#N/A</v>
      </c>
      <c r="BG36" s="147" t="e">
        <v>#N/A</v>
      </c>
      <c r="BH36" s="147" t="e">
        <v>#N/A</v>
      </c>
      <c r="BI36" s="147" t="e">
        <v>#N/A</v>
      </c>
      <c r="BJ36" s="147" t="e">
        <v>#N/A</v>
      </c>
      <c r="BK36" s="147" t="e">
        <v>#N/A</v>
      </c>
      <c r="BL36" s="147" t="e">
        <v>#N/A</v>
      </c>
      <c r="BM36" s="147" t="e">
        <v>#N/A</v>
      </c>
      <c r="BN36" s="147" t="e">
        <v>#N/A</v>
      </c>
      <c r="BO36" s="147" t="e">
        <v>#N/A</v>
      </c>
      <c r="BP36" s="147" t="e">
        <v>#N/A</v>
      </c>
      <c r="BQ36" s="147" t="e">
        <v>#N/A</v>
      </c>
      <c r="BR36" s="147" t="e">
        <v>#N/A</v>
      </c>
      <c r="BS36" s="147" t="e">
        <v>#N/A</v>
      </c>
      <c r="BT36" s="147" t="e">
        <v>#N/A</v>
      </c>
      <c r="BU36" s="147" t="e">
        <v>#N/A</v>
      </c>
      <c r="BV36" s="147" t="e">
        <v>#N/A</v>
      </c>
      <c r="BW36" s="147" t="e">
        <v>#N/A</v>
      </c>
      <c r="BX36" s="147" t="e">
        <v>#N/A</v>
      </c>
      <c r="BY36" s="147" t="e">
        <v>#N/A</v>
      </c>
      <c r="BZ36" s="147" t="e">
        <v>#N/A</v>
      </c>
      <c r="CA36" s="147" t="e">
        <v>#N/A</v>
      </c>
      <c r="CB36" s="147" t="e">
        <v>#N/A</v>
      </c>
      <c r="CC36" s="147" t="e">
        <v>#N/A</v>
      </c>
      <c r="CD36" s="147" t="e">
        <v>#N/A</v>
      </c>
      <c r="CE36" s="147" t="e">
        <v>#N/A</v>
      </c>
      <c r="CF36" s="147" t="e">
        <v>#N/A</v>
      </c>
      <c r="CG36" s="147" t="e">
        <v>#N/A</v>
      </c>
      <c r="CH36" s="147" t="e">
        <v>#N/A</v>
      </c>
      <c r="CI36" s="147" t="e">
        <v>#N/A</v>
      </c>
      <c r="CJ36" s="147" t="e">
        <v>#N/A</v>
      </c>
      <c r="CK36" s="147" t="e">
        <v>#N/A</v>
      </c>
      <c r="CL36" s="147" t="e">
        <v>#N/A</v>
      </c>
      <c r="CM36" s="147" t="e">
        <v>#N/A</v>
      </c>
      <c r="CN36" s="147">
        <v>2636647</v>
      </c>
      <c r="CO36" s="147">
        <v>2675473</v>
      </c>
      <c r="CP36" s="147">
        <v>2323660</v>
      </c>
      <c r="CQ36" s="147">
        <v>2361713</v>
      </c>
      <c r="CR36" s="147">
        <v>159857</v>
      </c>
      <c r="CS36" s="147">
        <v>154353</v>
      </c>
      <c r="CT36" s="147">
        <v>2659649</v>
      </c>
      <c r="CU36" s="147">
        <v>2693065</v>
      </c>
      <c r="CV36" s="147">
        <v>2334901</v>
      </c>
      <c r="CW36" s="147">
        <v>2367953</v>
      </c>
      <c r="CX36" s="147">
        <v>165578</v>
      </c>
      <c r="CY36" s="147">
        <v>159769</v>
      </c>
      <c r="CZ36" s="147">
        <v>2680603</v>
      </c>
      <c r="DA36" s="147">
        <v>2707867</v>
      </c>
      <c r="DB36" s="147">
        <v>2344850</v>
      </c>
      <c r="DC36" s="147">
        <v>2372886</v>
      </c>
      <c r="DD36" s="147">
        <v>171061</v>
      </c>
      <c r="DE36" s="147">
        <v>164507</v>
      </c>
      <c r="DF36" s="147">
        <v>2703970</v>
      </c>
      <c r="DG36" s="147">
        <v>2726656</v>
      </c>
      <c r="DH36" s="147">
        <v>2356670</v>
      </c>
      <c r="DI36" s="147">
        <v>2380464</v>
      </c>
      <c r="DJ36" s="147">
        <v>177397</v>
      </c>
      <c r="DK36" s="147">
        <v>170259</v>
      </c>
      <c r="DL36" s="147">
        <v>2728250</v>
      </c>
      <c r="DM36" s="147">
        <v>2745267</v>
      </c>
      <c r="DN36" s="147">
        <v>2367698</v>
      </c>
      <c r="DO36" s="147">
        <v>2386349</v>
      </c>
      <c r="DP36" s="147">
        <v>185011</v>
      </c>
      <c r="DQ36" s="147">
        <v>177312</v>
      </c>
      <c r="DR36" s="147">
        <v>2750082</v>
      </c>
      <c r="DS36" s="147">
        <v>2759849</v>
      </c>
      <c r="DT36" s="147">
        <v>2375902</v>
      </c>
      <c r="DU36" s="147">
        <v>2388399</v>
      </c>
      <c r="DV36" s="147">
        <v>192905</v>
      </c>
      <c r="DW36" s="147">
        <v>184463</v>
      </c>
      <c r="DX36" s="147">
        <v>2776452</v>
      </c>
      <c r="DY36" s="147">
        <v>2779941</v>
      </c>
      <c r="DZ36" s="147">
        <v>2387106</v>
      </c>
      <c r="EA36" s="147">
        <v>2393728</v>
      </c>
      <c r="EB36" s="147">
        <v>202290</v>
      </c>
      <c r="EC36" s="147">
        <v>193536</v>
      </c>
      <c r="ED36" s="147">
        <v>2803540</v>
      </c>
      <c r="EE36" s="147">
        <v>2801789</v>
      </c>
      <c r="EF36" s="147">
        <v>2399420</v>
      </c>
      <c r="EG36" s="147">
        <v>2401517</v>
      </c>
      <c r="EH36" s="147">
        <v>211802</v>
      </c>
      <c r="EI36" s="147">
        <v>202351</v>
      </c>
      <c r="EJ36" s="147">
        <v>2828707</v>
      </c>
      <c r="EK36" s="147">
        <v>2821359</v>
      </c>
      <c r="EL36" s="147">
        <v>2410365</v>
      </c>
      <c r="EM36" s="147">
        <v>2407729</v>
      </c>
      <c r="EN36" s="147">
        <v>220944</v>
      </c>
      <c r="EO36" s="147">
        <v>210937</v>
      </c>
      <c r="EP36" s="147">
        <v>2849198</v>
      </c>
      <c r="EQ36" s="147">
        <v>2837523</v>
      </c>
      <c r="ER36" s="147">
        <v>2418090</v>
      </c>
      <c r="ES36" s="147">
        <v>2411943</v>
      </c>
      <c r="ET36" s="147">
        <v>229682</v>
      </c>
      <c r="EU36" s="147">
        <v>218922</v>
      </c>
      <c r="EV36" s="147">
        <v>2863268</v>
      </c>
      <c r="EW36" s="147">
        <v>2847467</v>
      </c>
      <c r="EX36" s="147">
        <v>2421948</v>
      </c>
      <c r="EY36" s="147">
        <v>2412689</v>
      </c>
      <c r="EZ36" s="147">
        <v>236473</v>
      </c>
      <c r="FA36" s="147">
        <v>224999</v>
      </c>
      <c r="FB36" s="147">
        <v>2867665</v>
      </c>
      <c r="FC36" s="147">
        <v>2850995</v>
      </c>
      <c r="FD36" s="147">
        <v>2417467</v>
      </c>
      <c r="FE36" s="147">
        <v>2407670</v>
      </c>
      <c r="FF36" s="147">
        <v>242685</v>
      </c>
      <c r="FG36" s="147">
        <v>230631</v>
      </c>
      <c r="FH36" s="147">
        <v>2867830</v>
      </c>
      <c r="FI36" s="147">
        <v>2853791</v>
      </c>
      <c r="FJ36" s="147">
        <v>2406365</v>
      </c>
      <c r="FK36" s="147">
        <v>2398245</v>
      </c>
      <c r="FL36" s="147">
        <v>250277</v>
      </c>
      <c r="FM36" s="147">
        <v>238927</v>
      </c>
      <c r="FN36" s="147">
        <v>2882794</v>
      </c>
      <c r="FO36" s="147">
        <v>2870254</v>
      </c>
      <c r="FP36" s="147">
        <v>2406978</v>
      </c>
      <c r="FQ36" s="147">
        <v>2399372</v>
      </c>
      <c r="FR36" s="147">
        <v>259166</v>
      </c>
      <c r="FS36" s="147">
        <v>248317</v>
      </c>
    </row>
    <row r="37" spans="1:175" x14ac:dyDescent="0.2">
      <c r="A37" s="107" t="s">
        <v>43</v>
      </c>
      <c r="B37" s="147" t="e">
        <v>#N/A</v>
      </c>
      <c r="C37" s="147" t="e">
        <v>#N/A</v>
      </c>
      <c r="D37" s="147" t="e">
        <v>#N/A</v>
      </c>
      <c r="E37" s="147" t="e">
        <v>#N/A</v>
      </c>
      <c r="F37" s="147" t="e">
        <v>#N/A</v>
      </c>
      <c r="G37" s="147" t="e">
        <v>#N/A</v>
      </c>
      <c r="H37" s="147" t="e">
        <v>#N/A</v>
      </c>
      <c r="I37" s="147" t="e">
        <v>#N/A</v>
      </c>
      <c r="J37" s="147" t="e">
        <v>#N/A</v>
      </c>
      <c r="K37" s="147" t="e">
        <v>#N/A</v>
      </c>
      <c r="L37" s="147" t="e">
        <v>#N/A</v>
      </c>
      <c r="M37" s="147" t="e">
        <v>#N/A</v>
      </c>
      <c r="N37" s="147" t="e">
        <v>#N/A</v>
      </c>
      <c r="O37" s="147" t="e">
        <v>#N/A</v>
      </c>
      <c r="P37" s="147" t="e">
        <v>#N/A</v>
      </c>
      <c r="Q37" s="147" t="e">
        <v>#N/A</v>
      </c>
      <c r="R37" s="147" t="e">
        <v>#N/A</v>
      </c>
      <c r="S37" s="147" t="e">
        <v>#N/A</v>
      </c>
      <c r="T37" s="147" t="e">
        <v>#N/A</v>
      </c>
      <c r="U37" s="147" t="e">
        <v>#N/A</v>
      </c>
      <c r="V37" s="147" t="e">
        <v>#N/A</v>
      </c>
      <c r="W37" s="147" t="e">
        <v>#N/A</v>
      </c>
      <c r="X37" s="147" t="e">
        <v>#N/A</v>
      </c>
      <c r="Y37" s="147" t="e">
        <v>#N/A</v>
      </c>
      <c r="Z37" s="147" t="e">
        <v>#N/A</v>
      </c>
      <c r="AA37" s="147" t="e">
        <v>#N/A</v>
      </c>
      <c r="AB37" s="147" t="e">
        <v>#N/A</v>
      </c>
      <c r="AC37" s="147" t="e">
        <v>#N/A</v>
      </c>
      <c r="AD37" s="147" t="e">
        <v>#N/A</v>
      </c>
      <c r="AE37" s="147" t="e">
        <v>#N/A</v>
      </c>
      <c r="AF37" s="147" t="e">
        <v>#N/A</v>
      </c>
      <c r="AG37" s="147" t="e">
        <v>#N/A</v>
      </c>
      <c r="AH37" s="147" t="e">
        <v>#N/A</v>
      </c>
      <c r="AI37" s="147" t="e">
        <v>#N/A</v>
      </c>
      <c r="AJ37" s="147" t="e">
        <v>#N/A</v>
      </c>
      <c r="AK37" s="147" t="e">
        <v>#N/A</v>
      </c>
      <c r="AL37" s="147" t="e">
        <v>#N/A</v>
      </c>
      <c r="AM37" s="147" t="e">
        <v>#N/A</v>
      </c>
      <c r="AN37" s="147" t="e">
        <v>#N/A</v>
      </c>
      <c r="AO37" s="147" t="e">
        <v>#N/A</v>
      </c>
      <c r="AP37" s="147" t="e">
        <v>#N/A</v>
      </c>
      <c r="AQ37" s="147" t="e">
        <v>#N/A</v>
      </c>
      <c r="AR37" s="147" t="e">
        <v>#N/A</v>
      </c>
      <c r="AS37" s="147" t="e">
        <v>#N/A</v>
      </c>
      <c r="AT37" s="147" t="e">
        <v>#N/A</v>
      </c>
      <c r="AU37" s="147" t="e">
        <v>#N/A</v>
      </c>
      <c r="AV37" s="147" t="e">
        <v>#N/A</v>
      </c>
      <c r="AW37" s="147" t="e">
        <v>#N/A</v>
      </c>
      <c r="AX37" s="147" t="e">
        <v>#N/A</v>
      </c>
      <c r="AY37" s="147" t="e">
        <v>#N/A</v>
      </c>
      <c r="AZ37" s="147" t="e">
        <v>#N/A</v>
      </c>
      <c r="BA37" s="147" t="e">
        <v>#N/A</v>
      </c>
      <c r="BB37" s="147" t="e">
        <v>#N/A</v>
      </c>
      <c r="BC37" s="147" t="e">
        <v>#N/A</v>
      </c>
      <c r="BD37" s="147" t="e">
        <v>#N/A</v>
      </c>
      <c r="BE37" s="147" t="e">
        <v>#N/A</v>
      </c>
      <c r="BF37" s="147" t="e">
        <v>#N/A</v>
      </c>
      <c r="BG37" s="147" t="e">
        <v>#N/A</v>
      </c>
      <c r="BH37" s="147" t="e">
        <v>#N/A</v>
      </c>
      <c r="BI37" s="147" t="e">
        <v>#N/A</v>
      </c>
      <c r="BJ37" s="147" t="e">
        <v>#N/A</v>
      </c>
      <c r="BK37" s="147" t="e">
        <v>#N/A</v>
      </c>
      <c r="BL37" s="147" t="e">
        <v>#N/A</v>
      </c>
      <c r="BM37" s="147" t="e">
        <v>#N/A</v>
      </c>
      <c r="BN37" s="147" t="e">
        <v>#N/A</v>
      </c>
      <c r="BO37" s="147" t="e">
        <v>#N/A</v>
      </c>
      <c r="BP37" s="147" t="e">
        <v>#N/A</v>
      </c>
      <c r="BQ37" s="147" t="e">
        <v>#N/A</v>
      </c>
      <c r="BR37" s="147" t="e">
        <v>#N/A</v>
      </c>
      <c r="BS37" s="147" t="e">
        <v>#N/A</v>
      </c>
      <c r="BT37" s="147" t="e">
        <v>#N/A</v>
      </c>
      <c r="BU37" s="147" t="e">
        <v>#N/A</v>
      </c>
      <c r="BV37" s="147" t="e">
        <v>#N/A</v>
      </c>
      <c r="BW37" s="147" t="e">
        <v>#N/A</v>
      </c>
      <c r="BX37" s="147" t="e">
        <v>#N/A</v>
      </c>
      <c r="BY37" s="147" t="e">
        <v>#N/A</v>
      </c>
      <c r="BZ37" s="147" t="e">
        <v>#N/A</v>
      </c>
      <c r="CA37" s="147" t="e">
        <v>#N/A</v>
      </c>
      <c r="CB37" s="147" t="e">
        <v>#N/A</v>
      </c>
      <c r="CC37" s="147" t="e">
        <v>#N/A</v>
      </c>
      <c r="CD37" s="147" t="e">
        <v>#N/A</v>
      </c>
      <c r="CE37" s="147" t="e">
        <v>#N/A</v>
      </c>
      <c r="CF37" s="147" t="e">
        <v>#N/A</v>
      </c>
      <c r="CG37" s="147" t="e">
        <v>#N/A</v>
      </c>
      <c r="CH37" s="147" t="e">
        <v>#N/A</v>
      </c>
      <c r="CI37" s="147" t="e">
        <v>#N/A</v>
      </c>
      <c r="CJ37" s="147" t="e">
        <v>#N/A</v>
      </c>
      <c r="CK37" s="147" t="e">
        <v>#N/A</v>
      </c>
      <c r="CL37" s="147" t="e">
        <v>#N/A</v>
      </c>
      <c r="CM37" s="147" t="e">
        <v>#N/A</v>
      </c>
      <c r="CN37" s="147">
        <v>1443264</v>
      </c>
      <c r="CO37" s="147">
        <v>1527121</v>
      </c>
      <c r="CP37" s="147">
        <v>892881</v>
      </c>
      <c r="CQ37" s="147">
        <v>912070</v>
      </c>
      <c r="CR37" s="147">
        <v>527016</v>
      </c>
      <c r="CS37" s="147">
        <v>590445</v>
      </c>
      <c r="CT37" s="147">
        <v>1447622</v>
      </c>
      <c r="CU37" s="147">
        <v>1530252</v>
      </c>
      <c r="CV37" s="147">
        <v>893732</v>
      </c>
      <c r="CW37" s="147">
        <v>911372</v>
      </c>
      <c r="CX37" s="147">
        <v>529952</v>
      </c>
      <c r="CY37" s="147">
        <v>593507</v>
      </c>
      <c r="CZ37" s="147">
        <v>1450270</v>
      </c>
      <c r="DA37" s="147">
        <v>1531990</v>
      </c>
      <c r="DB37" s="147">
        <v>893753</v>
      </c>
      <c r="DC37" s="147">
        <v>910610</v>
      </c>
      <c r="DD37" s="147">
        <v>532347</v>
      </c>
      <c r="DE37" s="147">
        <v>595555</v>
      </c>
      <c r="DF37" s="147">
        <v>1453218</v>
      </c>
      <c r="DG37" s="147">
        <v>1533261</v>
      </c>
      <c r="DH37" s="147">
        <v>893188</v>
      </c>
      <c r="DI37" s="147">
        <v>908333</v>
      </c>
      <c r="DJ37" s="147">
        <v>535181</v>
      </c>
      <c r="DK37" s="147">
        <v>598327</v>
      </c>
      <c r="DL37" s="147">
        <v>1453293</v>
      </c>
      <c r="DM37" s="147">
        <v>1534197</v>
      </c>
      <c r="DN37" s="147">
        <v>890966</v>
      </c>
      <c r="DO37" s="147">
        <v>906482</v>
      </c>
      <c r="DP37" s="147">
        <v>536862</v>
      </c>
      <c r="DQ37" s="147">
        <v>600493</v>
      </c>
      <c r="DR37" s="147">
        <v>1451068</v>
      </c>
      <c r="DS37" s="147">
        <v>1533812</v>
      </c>
      <c r="DT37" s="147">
        <v>888017</v>
      </c>
      <c r="DU37" s="147">
        <v>903261</v>
      </c>
      <c r="DV37" s="147">
        <v>537043</v>
      </c>
      <c r="DW37" s="147">
        <v>602607</v>
      </c>
      <c r="DX37" s="147">
        <v>1450954</v>
      </c>
      <c r="DY37" s="147">
        <v>1533261</v>
      </c>
      <c r="DZ37" s="147">
        <v>885765</v>
      </c>
      <c r="EA37" s="147">
        <v>901181</v>
      </c>
      <c r="EB37" s="147">
        <v>539052</v>
      </c>
      <c r="EC37" s="147">
        <v>603892</v>
      </c>
      <c r="ED37" s="147">
        <v>1451507</v>
      </c>
      <c r="EE37" s="147">
        <v>1531645</v>
      </c>
      <c r="EF37" s="147">
        <v>884689</v>
      </c>
      <c r="EG37" s="147">
        <v>898652</v>
      </c>
      <c r="EH37" s="147">
        <v>540204</v>
      </c>
      <c r="EI37" s="147">
        <v>604383</v>
      </c>
      <c r="EJ37" s="147">
        <v>1447514</v>
      </c>
      <c r="EK37" s="147">
        <v>1526915</v>
      </c>
      <c r="EL37" s="147">
        <v>880685</v>
      </c>
      <c r="EM37" s="147">
        <v>893834</v>
      </c>
      <c r="EN37" s="147">
        <v>539852</v>
      </c>
      <c r="EO37" s="147">
        <v>603961</v>
      </c>
      <c r="EP37" s="147">
        <v>1444391</v>
      </c>
      <c r="EQ37" s="147">
        <v>1524377</v>
      </c>
      <c r="ER37" s="147">
        <v>877870</v>
      </c>
      <c r="ES37" s="147">
        <v>891427</v>
      </c>
      <c r="ET37" s="147">
        <v>539146</v>
      </c>
      <c r="EU37" s="147">
        <v>603458</v>
      </c>
      <c r="EV37" s="147">
        <v>1438013</v>
      </c>
      <c r="EW37" s="147">
        <v>1520523</v>
      </c>
      <c r="EX37" s="147">
        <v>872921</v>
      </c>
      <c r="EY37" s="147">
        <v>888070</v>
      </c>
      <c r="EZ37" s="147">
        <v>537414</v>
      </c>
      <c r="FA37" s="147">
        <v>602605</v>
      </c>
      <c r="FB37" s="147">
        <v>1430580</v>
      </c>
      <c r="FC37" s="147">
        <v>1516629</v>
      </c>
      <c r="FD37" s="147">
        <v>868610</v>
      </c>
      <c r="FE37" s="147">
        <v>885650</v>
      </c>
      <c r="FF37" s="147">
        <v>533944</v>
      </c>
      <c r="FG37" s="147">
        <v>600733</v>
      </c>
      <c r="FH37" s="147">
        <v>1427351</v>
      </c>
      <c r="FI37" s="147">
        <v>1514588</v>
      </c>
      <c r="FJ37" s="147">
        <v>866731</v>
      </c>
      <c r="FK37" s="147">
        <v>884192</v>
      </c>
      <c r="FL37" s="147">
        <v>531354</v>
      </c>
      <c r="FM37" s="147">
        <v>598790</v>
      </c>
      <c r="FN37" s="147">
        <v>1426759</v>
      </c>
      <c r="FO37" s="147">
        <v>1516413</v>
      </c>
      <c r="FP37" s="147">
        <v>865796</v>
      </c>
      <c r="FQ37" s="147">
        <v>884262</v>
      </c>
      <c r="FR37" s="147">
        <v>530929</v>
      </c>
      <c r="FS37" s="147">
        <v>599494</v>
      </c>
    </row>
    <row r="38" spans="1:175" x14ac:dyDescent="0.2">
      <c r="A38" s="107" t="s">
        <v>44</v>
      </c>
      <c r="B38" s="147" t="e">
        <v>#N/A</v>
      </c>
      <c r="C38" s="147" t="e">
        <v>#N/A</v>
      </c>
      <c r="D38" s="147" t="e">
        <v>#N/A</v>
      </c>
      <c r="E38" s="147" t="e">
        <v>#N/A</v>
      </c>
      <c r="F38" s="147" t="e">
        <v>#N/A</v>
      </c>
      <c r="G38" s="147" t="e">
        <v>#N/A</v>
      </c>
      <c r="H38" s="147" t="e">
        <v>#N/A</v>
      </c>
      <c r="I38" s="147" t="e">
        <v>#N/A</v>
      </c>
      <c r="J38" s="147" t="e">
        <v>#N/A</v>
      </c>
      <c r="K38" s="147" t="e">
        <v>#N/A</v>
      </c>
      <c r="L38" s="147" t="e">
        <v>#N/A</v>
      </c>
      <c r="M38" s="147" t="e">
        <v>#N/A</v>
      </c>
      <c r="N38" s="147" t="e">
        <v>#N/A</v>
      </c>
      <c r="O38" s="147" t="e">
        <v>#N/A</v>
      </c>
      <c r="P38" s="147" t="e">
        <v>#N/A</v>
      </c>
      <c r="Q38" s="147" t="e">
        <v>#N/A</v>
      </c>
      <c r="R38" s="147" t="e">
        <v>#N/A</v>
      </c>
      <c r="S38" s="147" t="e">
        <v>#N/A</v>
      </c>
      <c r="T38" s="147" t="e">
        <v>#N/A</v>
      </c>
      <c r="U38" s="147" t="e">
        <v>#N/A</v>
      </c>
      <c r="V38" s="147" t="e">
        <v>#N/A</v>
      </c>
      <c r="W38" s="147" t="e">
        <v>#N/A</v>
      </c>
      <c r="X38" s="147" t="e">
        <v>#N/A</v>
      </c>
      <c r="Y38" s="147" t="e">
        <v>#N/A</v>
      </c>
      <c r="Z38" s="147" t="e">
        <v>#N/A</v>
      </c>
      <c r="AA38" s="147" t="e">
        <v>#N/A</v>
      </c>
      <c r="AB38" s="147" t="e">
        <v>#N/A</v>
      </c>
      <c r="AC38" s="147" t="e">
        <v>#N/A</v>
      </c>
      <c r="AD38" s="147" t="e">
        <v>#N/A</v>
      </c>
      <c r="AE38" s="147" t="e">
        <v>#N/A</v>
      </c>
      <c r="AF38" s="147" t="e">
        <v>#N/A</v>
      </c>
      <c r="AG38" s="147" t="e">
        <v>#N/A</v>
      </c>
      <c r="AH38" s="147" t="e">
        <v>#N/A</v>
      </c>
      <c r="AI38" s="147" t="e">
        <v>#N/A</v>
      </c>
      <c r="AJ38" s="147" t="e">
        <v>#N/A</v>
      </c>
      <c r="AK38" s="147" t="e">
        <v>#N/A</v>
      </c>
      <c r="AL38" s="147" t="e">
        <v>#N/A</v>
      </c>
      <c r="AM38" s="147" t="e">
        <v>#N/A</v>
      </c>
      <c r="AN38" s="147" t="e">
        <v>#N/A</v>
      </c>
      <c r="AO38" s="147" t="e">
        <v>#N/A</v>
      </c>
      <c r="AP38" s="147" t="e">
        <v>#N/A</v>
      </c>
      <c r="AQ38" s="147" t="e">
        <v>#N/A</v>
      </c>
      <c r="AR38" s="147" t="e">
        <v>#N/A</v>
      </c>
      <c r="AS38" s="147" t="e">
        <v>#N/A</v>
      </c>
      <c r="AT38" s="147" t="e">
        <v>#N/A</v>
      </c>
      <c r="AU38" s="147" t="e">
        <v>#N/A</v>
      </c>
      <c r="AV38" s="147" t="e">
        <v>#N/A</v>
      </c>
      <c r="AW38" s="147" t="e">
        <v>#N/A</v>
      </c>
      <c r="AX38" s="147" t="e">
        <v>#N/A</v>
      </c>
      <c r="AY38" s="147" t="e">
        <v>#N/A</v>
      </c>
      <c r="AZ38" s="147" t="e">
        <v>#N/A</v>
      </c>
      <c r="BA38" s="147" t="e">
        <v>#N/A</v>
      </c>
      <c r="BB38" s="147" t="e">
        <v>#N/A</v>
      </c>
      <c r="BC38" s="147" t="e">
        <v>#N/A</v>
      </c>
      <c r="BD38" s="147" t="e">
        <v>#N/A</v>
      </c>
      <c r="BE38" s="147" t="e">
        <v>#N/A</v>
      </c>
      <c r="BF38" s="147" t="e">
        <v>#N/A</v>
      </c>
      <c r="BG38" s="147" t="e">
        <v>#N/A</v>
      </c>
      <c r="BH38" s="147" t="e">
        <v>#N/A</v>
      </c>
      <c r="BI38" s="147" t="e">
        <v>#N/A</v>
      </c>
      <c r="BJ38" s="147" t="e">
        <v>#N/A</v>
      </c>
      <c r="BK38" s="147" t="e">
        <v>#N/A</v>
      </c>
      <c r="BL38" s="147" t="e">
        <v>#N/A</v>
      </c>
      <c r="BM38" s="147" t="e">
        <v>#N/A</v>
      </c>
      <c r="BN38" s="147" t="e">
        <v>#N/A</v>
      </c>
      <c r="BO38" s="147" t="e">
        <v>#N/A</v>
      </c>
      <c r="BP38" s="147" t="e">
        <v>#N/A</v>
      </c>
      <c r="BQ38" s="147" t="e">
        <v>#N/A</v>
      </c>
      <c r="BR38" s="147" t="e">
        <v>#N/A</v>
      </c>
      <c r="BS38" s="147" t="e">
        <v>#N/A</v>
      </c>
      <c r="BT38" s="147" t="e">
        <v>#N/A</v>
      </c>
      <c r="BU38" s="147" t="e">
        <v>#N/A</v>
      </c>
      <c r="BV38" s="147" t="e">
        <v>#N/A</v>
      </c>
      <c r="BW38" s="147" t="e">
        <v>#N/A</v>
      </c>
      <c r="BX38" s="147" t="e">
        <v>#N/A</v>
      </c>
      <c r="BY38" s="147" t="e">
        <v>#N/A</v>
      </c>
      <c r="BZ38" s="147" t="e">
        <v>#N/A</v>
      </c>
      <c r="CA38" s="147" t="e">
        <v>#N/A</v>
      </c>
      <c r="CB38" s="147" t="e">
        <v>#N/A</v>
      </c>
      <c r="CC38" s="147" t="e">
        <v>#N/A</v>
      </c>
      <c r="CD38" s="147" t="e">
        <v>#N/A</v>
      </c>
      <c r="CE38" s="147" t="e">
        <v>#N/A</v>
      </c>
      <c r="CF38" s="147" t="e">
        <v>#N/A</v>
      </c>
      <c r="CG38" s="147" t="e">
        <v>#N/A</v>
      </c>
      <c r="CH38" s="147" t="e">
        <v>#N/A</v>
      </c>
      <c r="CI38" s="147" t="e">
        <v>#N/A</v>
      </c>
      <c r="CJ38" s="147" t="e">
        <v>#N/A</v>
      </c>
      <c r="CK38" s="147" t="e">
        <v>#N/A</v>
      </c>
      <c r="CL38" s="147" t="e">
        <v>#N/A</v>
      </c>
      <c r="CM38" s="147" t="e">
        <v>#N/A</v>
      </c>
      <c r="CN38" s="147">
        <v>2937717</v>
      </c>
      <c r="CO38" s="147">
        <v>3058359</v>
      </c>
      <c r="CP38" s="147">
        <v>2511332</v>
      </c>
      <c r="CQ38" s="147">
        <v>2591108</v>
      </c>
      <c r="CR38" s="147">
        <v>350660</v>
      </c>
      <c r="CS38" s="147">
        <v>385842</v>
      </c>
      <c r="CT38" s="147">
        <v>2948112</v>
      </c>
      <c r="CU38" s="147">
        <v>3063277</v>
      </c>
      <c r="CV38" s="147">
        <v>2516123</v>
      </c>
      <c r="CW38" s="147">
        <v>2590724</v>
      </c>
      <c r="CX38" s="147">
        <v>353465</v>
      </c>
      <c r="CY38" s="147">
        <v>388271</v>
      </c>
      <c r="CZ38" s="147">
        <v>2958331</v>
      </c>
      <c r="DA38" s="147">
        <v>3068020</v>
      </c>
      <c r="DB38" s="147">
        <v>2521225</v>
      </c>
      <c r="DC38" s="147">
        <v>2590950</v>
      </c>
      <c r="DD38" s="147">
        <v>356352</v>
      </c>
      <c r="DE38" s="147">
        <v>390731</v>
      </c>
      <c r="DF38" s="147">
        <v>2970643</v>
      </c>
      <c r="DG38" s="147">
        <v>3072829</v>
      </c>
      <c r="DH38" s="147">
        <v>2527734</v>
      </c>
      <c r="DI38" s="147">
        <v>2590953</v>
      </c>
      <c r="DJ38" s="147">
        <v>359956</v>
      </c>
      <c r="DK38" s="147">
        <v>393536</v>
      </c>
      <c r="DL38" s="147">
        <v>2981406</v>
      </c>
      <c r="DM38" s="147">
        <v>3078395</v>
      </c>
      <c r="DN38" s="147">
        <v>2532715</v>
      </c>
      <c r="DO38" s="147">
        <v>2591538</v>
      </c>
      <c r="DP38" s="147">
        <v>362919</v>
      </c>
      <c r="DQ38" s="147">
        <v>395914</v>
      </c>
      <c r="DR38" s="147">
        <v>2992674</v>
      </c>
      <c r="DS38" s="147">
        <v>3083793</v>
      </c>
      <c r="DT38" s="147">
        <v>2538241</v>
      </c>
      <c r="DU38" s="147">
        <v>2591435</v>
      </c>
      <c r="DV38" s="147">
        <v>365888</v>
      </c>
      <c r="DW38" s="147">
        <v>398324</v>
      </c>
      <c r="DX38" s="147">
        <v>3003442</v>
      </c>
      <c r="DY38" s="147">
        <v>3089270</v>
      </c>
      <c r="DZ38" s="147">
        <v>2544132</v>
      </c>
      <c r="EA38" s="147">
        <v>2592630</v>
      </c>
      <c r="EB38" s="147">
        <v>368618</v>
      </c>
      <c r="EC38" s="147">
        <v>400458</v>
      </c>
      <c r="ED38" s="147">
        <v>3015667</v>
      </c>
      <c r="EE38" s="147">
        <v>3097143</v>
      </c>
      <c r="EF38" s="147">
        <v>2550532</v>
      </c>
      <c r="EG38" s="147">
        <v>2595006</v>
      </c>
      <c r="EH38" s="147">
        <v>371116</v>
      </c>
      <c r="EI38" s="147">
        <v>402780</v>
      </c>
      <c r="EJ38" s="147">
        <v>3024928</v>
      </c>
      <c r="EK38" s="147">
        <v>3102921</v>
      </c>
      <c r="EL38" s="147">
        <v>2554924</v>
      </c>
      <c r="EM38" s="147">
        <v>2596318</v>
      </c>
      <c r="EN38" s="147">
        <v>373560</v>
      </c>
      <c r="EO38" s="147">
        <v>404792</v>
      </c>
      <c r="EP38" s="147">
        <v>3032979</v>
      </c>
      <c r="EQ38" s="147">
        <v>3109961</v>
      </c>
      <c r="ER38" s="147">
        <v>2558356</v>
      </c>
      <c r="ES38" s="147">
        <v>2598304</v>
      </c>
      <c r="ET38" s="147">
        <v>375073</v>
      </c>
      <c r="EU38" s="147">
        <v>406862</v>
      </c>
      <c r="EV38" s="147">
        <v>3039099</v>
      </c>
      <c r="EW38" s="147">
        <v>3115645</v>
      </c>
      <c r="EX38" s="147">
        <v>2561962</v>
      </c>
      <c r="EY38" s="147">
        <v>2600902</v>
      </c>
      <c r="EZ38" s="147">
        <v>375078</v>
      </c>
      <c r="FA38" s="147">
        <v>407784</v>
      </c>
      <c r="FB38" s="147">
        <v>3047561</v>
      </c>
      <c r="FC38" s="147">
        <v>3123813</v>
      </c>
      <c r="FD38" s="147">
        <v>2567675</v>
      </c>
      <c r="FE38" s="147">
        <v>2606211</v>
      </c>
      <c r="FF38" s="147">
        <v>375764</v>
      </c>
      <c r="FG38" s="147">
        <v>408428</v>
      </c>
      <c r="FH38" s="147">
        <v>3050619</v>
      </c>
      <c r="FI38" s="147">
        <v>3128795</v>
      </c>
      <c r="FJ38" s="147">
        <v>2568930</v>
      </c>
      <c r="FK38" s="147">
        <v>2609623</v>
      </c>
      <c r="FL38" s="147">
        <v>375007</v>
      </c>
      <c r="FM38" s="147">
        <v>407359</v>
      </c>
      <c r="FN38" s="147">
        <v>3063072</v>
      </c>
      <c r="FO38" s="147">
        <v>3144966</v>
      </c>
      <c r="FP38" s="147">
        <v>2575555</v>
      </c>
      <c r="FQ38" s="147">
        <v>2618581</v>
      </c>
      <c r="FR38" s="147">
        <v>376085</v>
      </c>
      <c r="FS38" s="147">
        <v>409496</v>
      </c>
    </row>
    <row r="39" spans="1:175" x14ac:dyDescent="0.2">
      <c r="A39" s="107" t="s">
        <v>45</v>
      </c>
      <c r="B39" s="147" t="e">
        <v>#N/A</v>
      </c>
      <c r="C39" s="147" t="e">
        <v>#N/A</v>
      </c>
      <c r="D39" s="147" t="e">
        <v>#N/A</v>
      </c>
      <c r="E39" s="147" t="e">
        <v>#N/A</v>
      </c>
      <c r="F39" s="147" t="e">
        <v>#N/A</v>
      </c>
      <c r="G39" s="147" t="e">
        <v>#N/A</v>
      </c>
      <c r="H39" s="147" t="e">
        <v>#N/A</v>
      </c>
      <c r="I39" s="147" t="e">
        <v>#N/A</v>
      </c>
      <c r="J39" s="147" t="e">
        <v>#N/A</v>
      </c>
      <c r="K39" s="147" t="e">
        <v>#N/A</v>
      </c>
      <c r="L39" s="147" t="e">
        <v>#N/A</v>
      </c>
      <c r="M39" s="147" t="e">
        <v>#N/A</v>
      </c>
      <c r="N39" s="147" t="e">
        <v>#N/A</v>
      </c>
      <c r="O39" s="147" t="e">
        <v>#N/A</v>
      </c>
      <c r="P39" s="147" t="e">
        <v>#N/A</v>
      </c>
      <c r="Q39" s="147" t="e">
        <v>#N/A</v>
      </c>
      <c r="R39" s="147" t="e">
        <v>#N/A</v>
      </c>
      <c r="S39" s="147" t="e">
        <v>#N/A</v>
      </c>
      <c r="T39" s="147" t="e">
        <v>#N/A</v>
      </c>
      <c r="U39" s="147" t="e">
        <v>#N/A</v>
      </c>
      <c r="V39" s="147" t="e">
        <v>#N/A</v>
      </c>
      <c r="W39" s="147" t="e">
        <v>#N/A</v>
      </c>
      <c r="X39" s="147" t="e">
        <v>#N/A</v>
      </c>
      <c r="Y39" s="147" t="e">
        <v>#N/A</v>
      </c>
      <c r="Z39" s="147" t="e">
        <v>#N/A</v>
      </c>
      <c r="AA39" s="147" t="e">
        <v>#N/A</v>
      </c>
      <c r="AB39" s="147" t="e">
        <v>#N/A</v>
      </c>
      <c r="AC39" s="147" t="e">
        <v>#N/A</v>
      </c>
      <c r="AD39" s="147" t="e">
        <v>#N/A</v>
      </c>
      <c r="AE39" s="147" t="e">
        <v>#N/A</v>
      </c>
      <c r="AF39" s="147" t="e">
        <v>#N/A</v>
      </c>
      <c r="AG39" s="147" t="e">
        <v>#N/A</v>
      </c>
      <c r="AH39" s="147" t="e">
        <v>#N/A</v>
      </c>
      <c r="AI39" s="147" t="e">
        <v>#N/A</v>
      </c>
      <c r="AJ39" s="147" t="e">
        <v>#N/A</v>
      </c>
      <c r="AK39" s="147" t="e">
        <v>#N/A</v>
      </c>
      <c r="AL39" s="147" t="e">
        <v>#N/A</v>
      </c>
      <c r="AM39" s="147" t="e">
        <v>#N/A</v>
      </c>
      <c r="AN39" s="147" t="e">
        <v>#N/A</v>
      </c>
      <c r="AO39" s="147" t="e">
        <v>#N/A</v>
      </c>
      <c r="AP39" s="147" t="e">
        <v>#N/A</v>
      </c>
      <c r="AQ39" s="147" t="e">
        <v>#N/A</v>
      </c>
      <c r="AR39" s="147" t="e">
        <v>#N/A</v>
      </c>
      <c r="AS39" s="147" t="e">
        <v>#N/A</v>
      </c>
      <c r="AT39" s="147" t="e">
        <v>#N/A</v>
      </c>
      <c r="AU39" s="147" t="e">
        <v>#N/A</v>
      </c>
      <c r="AV39" s="147" t="e">
        <v>#N/A</v>
      </c>
      <c r="AW39" s="147" t="e">
        <v>#N/A</v>
      </c>
      <c r="AX39" s="147" t="e">
        <v>#N/A</v>
      </c>
      <c r="AY39" s="147" t="e">
        <v>#N/A</v>
      </c>
      <c r="AZ39" s="147" t="e">
        <v>#N/A</v>
      </c>
      <c r="BA39" s="147" t="e">
        <v>#N/A</v>
      </c>
      <c r="BB39" s="147" t="e">
        <v>#N/A</v>
      </c>
      <c r="BC39" s="147" t="e">
        <v>#N/A</v>
      </c>
      <c r="BD39" s="147" t="e">
        <v>#N/A</v>
      </c>
      <c r="BE39" s="147" t="e">
        <v>#N/A</v>
      </c>
      <c r="BF39" s="147" t="e">
        <v>#N/A</v>
      </c>
      <c r="BG39" s="147" t="e">
        <v>#N/A</v>
      </c>
      <c r="BH39" s="147" t="e">
        <v>#N/A</v>
      </c>
      <c r="BI39" s="147" t="e">
        <v>#N/A</v>
      </c>
      <c r="BJ39" s="147" t="e">
        <v>#N/A</v>
      </c>
      <c r="BK39" s="147" t="e">
        <v>#N/A</v>
      </c>
      <c r="BL39" s="147" t="e">
        <v>#N/A</v>
      </c>
      <c r="BM39" s="147" t="e">
        <v>#N/A</v>
      </c>
      <c r="BN39" s="147" t="e">
        <v>#N/A</v>
      </c>
      <c r="BO39" s="147" t="e">
        <v>#N/A</v>
      </c>
      <c r="BP39" s="147" t="e">
        <v>#N/A</v>
      </c>
      <c r="BQ39" s="147" t="e">
        <v>#N/A</v>
      </c>
      <c r="BR39" s="147" t="e">
        <v>#N/A</v>
      </c>
      <c r="BS39" s="147" t="e">
        <v>#N/A</v>
      </c>
      <c r="BT39" s="147" t="e">
        <v>#N/A</v>
      </c>
      <c r="BU39" s="147" t="e">
        <v>#N/A</v>
      </c>
      <c r="BV39" s="147" t="e">
        <v>#N/A</v>
      </c>
      <c r="BW39" s="147" t="e">
        <v>#N/A</v>
      </c>
      <c r="BX39" s="147" t="e">
        <v>#N/A</v>
      </c>
      <c r="BY39" s="147" t="e">
        <v>#N/A</v>
      </c>
      <c r="BZ39" s="147" t="e">
        <v>#N/A</v>
      </c>
      <c r="CA39" s="147" t="e">
        <v>#N/A</v>
      </c>
      <c r="CB39" s="147" t="e">
        <v>#N/A</v>
      </c>
      <c r="CC39" s="147" t="e">
        <v>#N/A</v>
      </c>
      <c r="CD39" s="147" t="e">
        <v>#N/A</v>
      </c>
      <c r="CE39" s="147" t="e">
        <v>#N/A</v>
      </c>
      <c r="CF39" s="147" t="e">
        <v>#N/A</v>
      </c>
      <c r="CG39" s="147" t="e">
        <v>#N/A</v>
      </c>
      <c r="CH39" s="147" t="e">
        <v>#N/A</v>
      </c>
      <c r="CI39" s="147" t="e">
        <v>#N/A</v>
      </c>
      <c r="CJ39" s="147" t="e">
        <v>#N/A</v>
      </c>
      <c r="CK39" s="147" t="e">
        <v>#N/A</v>
      </c>
      <c r="CL39" s="147" t="e">
        <v>#N/A</v>
      </c>
      <c r="CM39" s="147" t="e">
        <v>#N/A</v>
      </c>
      <c r="CN39" s="147">
        <v>497414</v>
      </c>
      <c r="CO39" s="147">
        <v>493445</v>
      </c>
      <c r="CP39" s="147">
        <v>455294</v>
      </c>
      <c r="CQ39" s="147">
        <v>450811</v>
      </c>
      <c r="CR39" s="147">
        <v>4232</v>
      </c>
      <c r="CS39" s="147">
        <v>2862</v>
      </c>
      <c r="CT39" s="147">
        <v>501326</v>
      </c>
      <c r="CU39" s="147">
        <v>496894</v>
      </c>
      <c r="CV39" s="147">
        <v>458114</v>
      </c>
      <c r="CW39" s="147">
        <v>452988</v>
      </c>
      <c r="CX39" s="147">
        <v>4621</v>
      </c>
      <c r="CY39" s="147">
        <v>3276</v>
      </c>
      <c r="CZ39" s="147">
        <v>505651</v>
      </c>
      <c r="DA39" s="147">
        <v>499773</v>
      </c>
      <c r="DB39" s="147">
        <v>461358</v>
      </c>
      <c r="DC39" s="147">
        <v>454914</v>
      </c>
      <c r="DD39" s="147">
        <v>4961</v>
      </c>
      <c r="DE39" s="147">
        <v>3590</v>
      </c>
      <c r="DF39" s="147">
        <v>511770</v>
      </c>
      <c r="DG39" s="147">
        <v>504210</v>
      </c>
      <c r="DH39" s="147">
        <v>466246</v>
      </c>
      <c r="DI39" s="147">
        <v>458317</v>
      </c>
      <c r="DJ39" s="147">
        <v>5046</v>
      </c>
      <c r="DK39" s="147">
        <v>3653</v>
      </c>
      <c r="DL39" s="147">
        <v>517051</v>
      </c>
      <c r="DM39" s="147">
        <v>508014</v>
      </c>
      <c r="DN39" s="147">
        <v>470544</v>
      </c>
      <c r="DO39" s="147">
        <v>461356</v>
      </c>
      <c r="DP39" s="147">
        <v>5181</v>
      </c>
      <c r="DQ39" s="147">
        <v>3738</v>
      </c>
      <c r="DR39" s="147">
        <v>522634</v>
      </c>
      <c r="DS39" s="147">
        <v>511876</v>
      </c>
      <c r="DT39" s="147">
        <v>475289</v>
      </c>
      <c r="DU39" s="147">
        <v>464578</v>
      </c>
      <c r="DV39" s="147">
        <v>5332</v>
      </c>
      <c r="DW39" s="147">
        <v>3882</v>
      </c>
      <c r="DX39" s="147">
        <v>528816</v>
      </c>
      <c r="DY39" s="147">
        <v>516887</v>
      </c>
      <c r="DZ39" s="147">
        <v>480571</v>
      </c>
      <c r="EA39" s="147">
        <v>468615</v>
      </c>
      <c r="EB39" s="147">
        <v>5566</v>
      </c>
      <c r="EC39" s="147">
        <v>4024</v>
      </c>
      <c r="ED39" s="147">
        <v>535206</v>
      </c>
      <c r="EE39" s="147">
        <v>522774</v>
      </c>
      <c r="EF39" s="147">
        <v>486026</v>
      </c>
      <c r="EG39" s="147">
        <v>473358</v>
      </c>
      <c r="EH39" s="147">
        <v>5795</v>
      </c>
      <c r="EI39" s="147">
        <v>4259</v>
      </c>
      <c r="EJ39" s="147">
        <v>539824</v>
      </c>
      <c r="EK39" s="147">
        <v>526706</v>
      </c>
      <c r="EL39" s="147">
        <v>490243</v>
      </c>
      <c r="EM39" s="147">
        <v>476700</v>
      </c>
      <c r="EN39" s="147">
        <v>5903</v>
      </c>
      <c r="EO39" s="147">
        <v>4341</v>
      </c>
      <c r="EP39" s="147">
        <v>544750</v>
      </c>
      <c r="EQ39" s="147">
        <v>530705</v>
      </c>
      <c r="ER39" s="147">
        <v>494520</v>
      </c>
      <c r="ES39" s="147">
        <v>479863</v>
      </c>
      <c r="ET39" s="147">
        <v>6109</v>
      </c>
      <c r="EU39" s="147">
        <v>4533</v>
      </c>
      <c r="EV39" s="147">
        <v>551180</v>
      </c>
      <c r="EW39" s="147">
        <v>536050</v>
      </c>
      <c r="EX39" s="147">
        <v>500070</v>
      </c>
      <c r="EY39" s="147">
        <v>484454</v>
      </c>
      <c r="EZ39" s="147">
        <v>6422</v>
      </c>
      <c r="FA39" s="147">
        <v>4736</v>
      </c>
      <c r="FB39" s="147">
        <v>560874</v>
      </c>
      <c r="FC39" s="147">
        <v>545648</v>
      </c>
      <c r="FD39" s="147">
        <v>508830</v>
      </c>
      <c r="FE39" s="147">
        <v>493104</v>
      </c>
      <c r="FF39" s="147">
        <v>6724</v>
      </c>
      <c r="FG39" s="147">
        <v>4960</v>
      </c>
      <c r="FH39" s="147">
        <v>568576</v>
      </c>
      <c r="FI39" s="147">
        <v>553519</v>
      </c>
      <c r="FJ39" s="147">
        <v>515811</v>
      </c>
      <c r="FK39" s="147">
        <v>500224</v>
      </c>
      <c r="FL39" s="147">
        <v>6851</v>
      </c>
      <c r="FM39" s="147">
        <v>5128</v>
      </c>
      <c r="FN39" s="147">
        <v>573361</v>
      </c>
      <c r="FO39" s="147">
        <v>557941</v>
      </c>
      <c r="FP39" s="147">
        <v>520094</v>
      </c>
      <c r="FQ39" s="147">
        <v>504080</v>
      </c>
      <c r="FR39" s="147">
        <v>7098</v>
      </c>
      <c r="FS39" s="147">
        <v>5353</v>
      </c>
    </row>
    <row r="40" spans="1:175" x14ac:dyDescent="0.2">
      <c r="A40" s="107" t="s">
        <v>46</v>
      </c>
      <c r="B40" s="147" t="e">
        <v>#N/A</v>
      </c>
      <c r="C40" s="147" t="e">
        <v>#N/A</v>
      </c>
      <c r="D40" s="147" t="e">
        <v>#N/A</v>
      </c>
      <c r="E40" s="147" t="e">
        <v>#N/A</v>
      </c>
      <c r="F40" s="147" t="e">
        <v>#N/A</v>
      </c>
      <c r="G40" s="147" t="e">
        <v>#N/A</v>
      </c>
      <c r="H40" s="147" t="e">
        <v>#N/A</v>
      </c>
      <c r="I40" s="147" t="e">
        <v>#N/A</v>
      </c>
      <c r="J40" s="147" t="e">
        <v>#N/A</v>
      </c>
      <c r="K40" s="147" t="e">
        <v>#N/A</v>
      </c>
      <c r="L40" s="147" t="e">
        <v>#N/A</v>
      </c>
      <c r="M40" s="147" t="e">
        <v>#N/A</v>
      </c>
      <c r="N40" s="147" t="e">
        <v>#N/A</v>
      </c>
      <c r="O40" s="147" t="e">
        <v>#N/A</v>
      </c>
      <c r="P40" s="147" t="e">
        <v>#N/A</v>
      </c>
      <c r="Q40" s="147" t="e">
        <v>#N/A</v>
      </c>
      <c r="R40" s="147" t="e">
        <v>#N/A</v>
      </c>
      <c r="S40" s="147" t="e">
        <v>#N/A</v>
      </c>
      <c r="T40" s="147" t="e">
        <v>#N/A</v>
      </c>
      <c r="U40" s="147" t="e">
        <v>#N/A</v>
      </c>
      <c r="V40" s="147" t="e">
        <v>#N/A</v>
      </c>
      <c r="W40" s="147" t="e">
        <v>#N/A</v>
      </c>
      <c r="X40" s="147" t="e">
        <v>#N/A</v>
      </c>
      <c r="Y40" s="147" t="e">
        <v>#N/A</v>
      </c>
      <c r="Z40" s="147" t="e">
        <v>#N/A</v>
      </c>
      <c r="AA40" s="147" t="e">
        <v>#N/A</v>
      </c>
      <c r="AB40" s="147" t="e">
        <v>#N/A</v>
      </c>
      <c r="AC40" s="147" t="e">
        <v>#N/A</v>
      </c>
      <c r="AD40" s="147" t="e">
        <v>#N/A</v>
      </c>
      <c r="AE40" s="147" t="e">
        <v>#N/A</v>
      </c>
      <c r="AF40" s="147" t="e">
        <v>#N/A</v>
      </c>
      <c r="AG40" s="147" t="e">
        <v>#N/A</v>
      </c>
      <c r="AH40" s="147" t="e">
        <v>#N/A</v>
      </c>
      <c r="AI40" s="147" t="e">
        <v>#N/A</v>
      </c>
      <c r="AJ40" s="147" t="e">
        <v>#N/A</v>
      </c>
      <c r="AK40" s="147" t="e">
        <v>#N/A</v>
      </c>
      <c r="AL40" s="147" t="e">
        <v>#N/A</v>
      </c>
      <c r="AM40" s="147" t="e">
        <v>#N/A</v>
      </c>
      <c r="AN40" s="147" t="e">
        <v>#N/A</v>
      </c>
      <c r="AO40" s="147" t="e">
        <v>#N/A</v>
      </c>
      <c r="AP40" s="147" t="e">
        <v>#N/A</v>
      </c>
      <c r="AQ40" s="147" t="e">
        <v>#N/A</v>
      </c>
      <c r="AR40" s="147" t="e">
        <v>#N/A</v>
      </c>
      <c r="AS40" s="147" t="e">
        <v>#N/A</v>
      </c>
      <c r="AT40" s="147" t="e">
        <v>#N/A</v>
      </c>
      <c r="AU40" s="147" t="e">
        <v>#N/A</v>
      </c>
      <c r="AV40" s="147" t="e">
        <v>#N/A</v>
      </c>
      <c r="AW40" s="147" t="e">
        <v>#N/A</v>
      </c>
      <c r="AX40" s="147" t="e">
        <v>#N/A</v>
      </c>
      <c r="AY40" s="147" t="e">
        <v>#N/A</v>
      </c>
      <c r="AZ40" s="147" t="e">
        <v>#N/A</v>
      </c>
      <c r="BA40" s="147" t="e">
        <v>#N/A</v>
      </c>
      <c r="BB40" s="147" t="e">
        <v>#N/A</v>
      </c>
      <c r="BC40" s="147" t="e">
        <v>#N/A</v>
      </c>
      <c r="BD40" s="147" t="e">
        <v>#N/A</v>
      </c>
      <c r="BE40" s="147" t="e">
        <v>#N/A</v>
      </c>
      <c r="BF40" s="147" t="e">
        <v>#N/A</v>
      </c>
      <c r="BG40" s="147" t="e">
        <v>#N/A</v>
      </c>
      <c r="BH40" s="147" t="e">
        <v>#N/A</v>
      </c>
      <c r="BI40" s="147" t="e">
        <v>#N/A</v>
      </c>
      <c r="BJ40" s="147" t="e">
        <v>#N/A</v>
      </c>
      <c r="BK40" s="147" t="e">
        <v>#N/A</v>
      </c>
      <c r="BL40" s="147" t="e">
        <v>#N/A</v>
      </c>
      <c r="BM40" s="147" t="e">
        <v>#N/A</v>
      </c>
      <c r="BN40" s="147" t="e">
        <v>#N/A</v>
      </c>
      <c r="BO40" s="147" t="e">
        <v>#N/A</v>
      </c>
      <c r="BP40" s="147" t="e">
        <v>#N/A</v>
      </c>
      <c r="BQ40" s="147" t="e">
        <v>#N/A</v>
      </c>
      <c r="BR40" s="147" t="e">
        <v>#N/A</v>
      </c>
      <c r="BS40" s="147" t="e">
        <v>#N/A</v>
      </c>
      <c r="BT40" s="147" t="e">
        <v>#N/A</v>
      </c>
      <c r="BU40" s="147" t="e">
        <v>#N/A</v>
      </c>
      <c r="BV40" s="147" t="e">
        <v>#N/A</v>
      </c>
      <c r="BW40" s="147" t="e">
        <v>#N/A</v>
      </c>
      <c r="BX40" s="147" t="e">
        <v>#N/A</v>
      </c>
      <c r="BY40" s="147" t="e">
        <v>#N/A</v>
      </c>
      <c r="BZ40" s="147" t="e">
        <v>#N/A</v>
      </c>
      <c r="CA40" s="147" t="e">
        <v>#N/A</v>
      </c>
      <c r="CB40" s="147" t="e">
        <v>#N/A</v>
      </c>
      <c r="CC40" s="147" t="e">
        <v>#N/A</v>
      </c>
      <c r="CD40" s="147" t="e">
        <v>#N/A</v>
      </c>
      <c r="CE40" s="147" t="e">
        <v>#N/A</v>
      </c>
      <c r="CF40" s="147" t="e">
        <v>#N/A</v>
      </c>
      <c r="CG40" s="147" t="e">
        <v>#N/A</v>
      </c>
      <c r="CH40" s="147" t="e">
        <v>#N/A</v>
      </c>
      <c r="CI40" s="147" t="e">
        <v>#N/A</v>
      </c>
      <c r="CJ40" s="147" t="e">
        <v>#N/A</v>
      </c>
      <c r="CK40" s="147" t="e">
        <v>#N/A</v>
      </c>
      <c r="CL40" s="147" t="e">
        <v>#N/A</v>
      </c>
      <c r="CM40" s="147" t="e">
        <v>#N/A</v>
      </c>
      <c r="CN40" s="147">
        <v>908516</v>
      </c>
      <c r="CO40" s="147">
        <v>921578</v>
      </c>
      <c r="CP40" s="147">
        <v>827719</v>
      </c>
      <c r="CQ40" s="147">
        <v>841033</v>
      </c>
      <c r="CR40" s="147">
        <v>49161</v>
      </c>
      <c r="CS40" s="147">
        <v>47609</v>
      </c>
      <c r="CT40" s="147">
        <v>916302</v>
      </c>
      <c r="CU40" s="147">
        <v>927510</v>
      </c>
      <c r="CV40" s="147">
        <v>833222</v>
      </c>
      <c r="CW40" s="147">
        <v>844963</v>
      </c>
      <c r="CX40" s="147">
        <v>50323</v>
      </c>
      <c r="CY40" s="147">
        <v>48500</v>
      </c>
      <c r="CZ40" s="147">
        <v>925086</v>
      </c>
      <c r="DA40" s="147">
        <v>933867</v>
      </c>
      <c r="DB40" s="147">
        <v>839426</v>
      </c>
      <c r="DC40" s="147">
        <v>848986</v>
      </c>
      <c r="DD40" s="147">
        <v>51292</v>
      </c>
      <c r="DE40" s="147">
        <v>49399</v>
      </c>
      <c r="DF40" s="147">
        <v>933995</v>
      </c>
      <c r="DG40" s="147">
        <v>939472</v>
      </c>
      <c r="DH40" s="147">
        <v>845717</v>
      </c>
      <c r="DI40" s="147">
        <v>852417</v>
      </c>
      <c r="DJ40" s="147">
        <v>52572</v>
      </c>
      <c r="DK40" s="147">
        <v>50370</v>
      </c>
      <c r="DL40" s="147">
        <v>943726</v>
      </c>
      <c r="DM40" s="147">
        <v>946302</v>
      </c>
      <c r="DN40" s="147">
        <v>851572</v>
      </c>
      <c r="DO40" s="147">
        <v>855766</v>
      </c>
      <c r="DP40" s="147">
        <v>54170</v>
      </c>
      <c r="DQ40" s="147">
        <v>51574</v>
      </c>
      <c r="DR40" s="147">
        <v>952408</v>
      </c>
      <c r="DS40" s="147">
        <v>952210</v>
      </c>
      <c r="DT40" s="147">
        <v>857050</v>
      </c>
      <c r="DU40" s="147">
        <v>858791</v>
      </c>
      <c r="DV40" s="147">
        <v>55416</v>
      </c>
      <c r="DW40" s="147">
        <v>52584</v>
      </c>
      <c r="DX40" s="147">
        <v>962020</v>
      </c>
      <c r="DY40" s="147">
        <v>959523</v>
      </c>
      <c r="DZ40" s="147">
        <v>862823</v>
      </c>
      <c r="EA40" s="147">
        <v>862394</v>
      </c>
      <c r="EB40" s="147">
        <v>57007</v>
      </c>
      <c r="EC40" s="147">
        <v>54015</v>
      </c>
      <c r="ED40" s="147">
        <v>969695</v>
      </c>
      <c r="EE40" s="147">
        <v>964830</v>
      </c>
      <c r="EF40" s="147">
        <v>867787</v>
      </c>
      <c r="EG40" s="147">
        <v>865306</v>
      </c>
      <c r="EH40" s="147">
        <v>58163</v>
      </c>
      <c r="EI40" s="147">
        <v>54852</v>
      </c>
      <c r="EJ40" s="147">
        <v>975980</v>
      </c>
      <c r="EK40" s="147">
        <v>969639</v>
      </c>
      <c r="EL40" s="147">
        <v>871120</v>
      </c>
      <c r="EM40" s="147">
        <v>867356</v>
      </c>
      <c r="EN40" s="147">
        <v>59509</v>
      </c>
      <c r="EO40" s="147">
        <v>56113</v>
      </c>
      <c r="EP40" s="147">
        <v>981957</v>
      </c>
      <c r="EQ40" s="147">
        <v>973318</v>
      </c>
      <c r="ER40" s="147">
        <v>874812</v>
      </c>
      <c r="ES40" s="147">
        <v>869363</v>
      </c>
      <c r="ET40" s="147">
        <v>60758</v>
      </c>
      <c r="EU40" s="147">
        <v>56978</v>
      </c>
      <c r="EV40" s="147">
        <v>986817</v>
      </c>
      <c r="EW40" s="147">
        <v>976570</v>
      </c>
      <c r="EX40" s="147">
        <v>877566</v>
      </c>
      <c r="EY40" s="147">
        <v>870656</v>
      </c>
      <c r="EZ40" s="147">
        <v>62038</v>
      </c>
      <c r="FA40" s="147">
        <v>58102</v>
      </c>
      <c r="FB40" s="147">
        <v>987755</v>
      </c>
      <c r="FC40" s="147">
        <v>976782</v>
      </c>
      <c r="FD40" s="147">
        <v>876956</v>
      </c>
      <c r="FE40" s="147">
        <v>869494</v>
      </c>
      <c r="FF40" s="147">
        <v>62861</v>
      </c>
      <c r="FG40" s="147">
        <v>58572</v>
      </c>
      <c r="FH40" s="147">
        <v>991485</v>
      </c>
      <c r="FI40" s="147">
        <v>980761</v>
      </c>
      <c r="FJ40" s="147">
        <v>878084</v>
      </c>
      <c r="FK40" s="147">
        <v>870964</v>
      </c>
      <c r="FL40" s="147">
        <v>64024</v>
      </c>
      <c r="FM40" s="147">
        <v>59616</v>
      </c>
      <c r="FN40" s="147">
        <v>999645</v>
      </c>
      <c r="FO40" s="147">
        <v>988219</v>
      </c>
      <c r="FP40" s="147">
        <v>881627</v>
      </c>
      <c r="FQ40" s="147">
        <v>874165</v>
      </c>
      <c r="FR40" s="147">
        <v>66302</v>
      </c>
      <c r="FS40" s="147">
        <v>61798</v>
      </c>
    </row>
    <row r="41" spans="1:175" x14ac:dyDescent="0.2">
      <c r="A41" s="107" t="s">
        <v>47</v>
      </c>
      <c r="B41" s="147" t="e">
        <v>#N/A</v>
      </c>
      <c r="C41" s="147" t="e">
        <v>#N/A</v>
      </c>
      <c r="D41" s="147" t="e">
        <v>#N/A</v>
      </c>
      <c r="E41" s="147" t="e">
        <v>#N/A</v>
      </c>
      <c r="F41" s="147" t="e">
        <v>#N/A</v>
      </c>
      <c r="G41" s="147" t="e">
        <v>#N/A</v>
      </c>
      <c r="H41" s="147" t="e">
        <v>#N/A</v>
      </c>
      <c r="I41" s="147" t="e">
        <v>#N/A</v>
      </c>
      <c r="J41" s="147" t="e">
        <v>#N/A</v>
      </c>
      <c r="K41" s="147" t="e">
        <v>#N/A</v>
      </c>
      <c r="L41" s="147" t="e">
        <v>#N/A</v>
      </c>
      <c r="M41" s="147" t="e">
        <v>#N/A</v>
      </c>
      <c r="N41" s="147" t="e">
        <v>#N/A</v>
      </c>
      <c r="O41" s="147" t="e">
        <v>#N/A</v>
      </c>
      <c r="P41" s="147" t="e">
        <v>#N/A</v>
      </c>
      <c r="Q41" s="147" t="e">
        <v>#N/A</v>
      </c>
      <c r="R41" s="147" t="e">
        <v>#N/A</v>
      </c>
      <c r="S41" s="147" t="e">
        <v>#N/A</v>
      </c>
      <c r="T41" s="147" t="e">
        <v>#N/A</v>
      </c>
      <c r="U41" s="147" t="e">
        <v>#N/A</v>
      </c>
      <c r="V41" s="147" t="e">
        <v>#N/A</v>
      </c>
      <c r="W41" s="147" t="e">
        <v>#N/A</v>
      </c>
      <c r="X41" s="147" t="e">
        <v>#N/A</v>
      </c>
      <c r="Y41" s="147" t="e">
        <v>#N/A</v>
      </c>
      <c r="Z41" s="147" t="e">
        <v>#N/A</v>
      </c>
      <c r="AA41" s="147" t="e">
        <v>#N/A</v>
      </c>
      <c r="AB41" s="147" t="e">
        <v>#N/A</v>
      </c>
      <c r="AC41" s="147" t="e">
        <v>#N/A</v>
      </c>
      <c r="AD41" s="147" t="e">
        <v>#N/A</v>
      </c>
      <c r="AE41" s="147" t="e">
        <v>#N/A</v>
      </c>
      <c r="AF41" s="147" t="e">
        <v>#N/A</v>
      </c>
      <c r="AG41" s="147" t="e">
        <v>#N/A</v>
      </c>
      <c r="AH41" s="147" t="e">
        <v>#N/A</v>
      </c>
      <c r="AI41" s="147" t="e">
        <v>#N/A</v>
      </c>
      <c r="AJ41" s="147" t="e">
        <v>#N/A</v>
      </c>
      <c r="AK41" s="147" t="e">
        <v>#N/A</v>
      </c>
      <c r="AL41" s="147" t="e">
        <v>#N/A</v>
      </c>
      <c r="AM41" s="147" t="e">
        <v>#N/A</v>
      </c>
      <c r="AN41" s="147" t="e">
        <v>#N/A</v>
      </c>
      <c r="AO41" s="147" t="e">
        <v>#N/A</v>
      </c>
      <c r="AP41" s="147" t="e">
        <v>#N/A</v>
      </c>
      <c r="AQ41" s="147" t="e">
        <v>#N/A</v>
      </c>
      <c r="AR41" s="147" t="e">
        <v>#N/A</v>
      </c>
      <c r="AS41" s="147" t="e">
        <v>#N/A</v>
      </c>
      <c r="AT41" s="147" t="e">
        <v>#N/A</v>
      </c>
      <c r="AU41" s="147" t="e">
        <v>#N/A</v>
      </c>
      <c r="AV41" s="147" t="e">
        <v>#N/A</v>
      </c>
      <c r="AW41" s="147" t="e">
        <v>#N/A</v>
      </c>
      <c r="AX41" s="147" t="e">
        <v>#N/A</v>
      </c>
      <c r="AY41" s="147" t="e">
        <v>#N/A</v>
      </c>
      <c r="AZ41" s="147" t="e">
        <v>#N/A</v>
      </c>
      <c r="BA41" s="147" t="e">
        <v>#N/A</v>
      </c>
      <c r="BB41" s="147" t="e">
        <v>#N/A</v>
      </c>
      <c r="BC41" s="147" t="e">
        <v>#N/A</v>
      </c>
      <c r="BD41" s="147" t="e">
        <v>#N/A</v>
      </c>
      <c r="BE41" s="147" t="e">
        <v>#N/A</v>
      </c>
      <c r="BF41" s="147" t="e">
        <v>#N/A</v>
      </c>
      <c r="BG41" s="147" t="e">
        <v>#N/A</v>
      </c>
      <c r="BH41" s="147" t="e">
        <v>#N/A</v>
      </c>
      <c r="BI41" s="147" t="e">
        <v>#N/A</v>
      </c>
      <c r="BJ41" s="147" t="e">
        <v>#N/A</v>
      </c>
      <c r="BK41" s="147" t="e">
        <v>#N/A</v>
      </c>
      <c r="BL41" s="147" t="e">
        <v>#N/A</v>
      </c>
      <c r="BM41" s="147" t="e">
        <v>#N/A</v>
      </c>
      <c r="BN41" s="147" t="e">
        <v>#N/A</v>
      </c>
      <c r="BO41" s="147" t="e">
        <v>#N/A</v>
      </c>
      <c r="BP41" s="147" t="e">
        <v>#N/A</v>
      </c>
      <c r="BQ41" s="147" t="e">
        <v>#N/A</v>
      </c>
      <c r="BR41" s="147" t="e">
        <v>#N/A</v>
      </c>
      <c r="BS41" s="147" t="e">
        <v>#N/A</v>
      </c>
      <c r="BT41" s="147" t="e">
        <v>#N/A</v>
      </c>
      <c r="BU41" s="147" t="e">
        <v>#N/A</v>
      </c>
      <c r="BV41" s="147" t="e">
        <v>#N/A</v>
      </c>
      <c r="BW41" s="147" t="e">
        <v>#N/A</v>
      </c>
      <c r="BX41" s="147" t="e">
        <v>#N/A</v>
      </c>
      <c r="BY41" s="147" t="e">
        <v>#N/A</v>
      </c>
      <c r="BZ41" s="147" t="e">
        <v>#N/A</v>
      </c>
      <c r="CA41" s="147" t="e">
        <v>#N/A</v>
      </c>
      <c r="CB41" s="147" t="e">
        <v>#N/A</v>
      </c>
      <c r="CC41" s="147" t="e">
        <v>#N/A</v>
      </c>
      <c r="CD41" s="147" t="e">
        <v>#N/A</v>
      </c>
      <c r="CE41" s="147" t="e">
        <v>#N/A</v>
      </c>
      <c r="CF41" s="147" t="e">
        <v>#N/A</v>
      </c>
      <c r="CG41" s="147" t="e">
        <v>#N/A</v>
      </c>
      <c r="CH41" s="147" t="e">
        <v>#N/A</v>
      </c>
      <c r="CI41" s="147" t="e">
        <v>#N/A</v>
      </c>
      <c r="CJ41" s="147" t="e">
        <v>#N/A</v>
      </c>
      <c r="CK41" s="147" t="e">
        <v>#N/A</v>
      </c>
      <c r="CL41" s="147" t="e">
        <v>#N/A</v>
      </c>
      <c r="CM41" s="147" t="e">
        <v>#N/A</v>
      </c>
      <c r="CN41" s="147">
        <v>1364119</v>
      </c>
      <c r="CO41" s="147">
        <v>1337935</v>
      </c>
      <c r="CP41" s="147">
        <v>1097510</v>
      </c>
      <c r="CQ41" s="147">
        <v>1054177</v>
      </c>
      <c r="CR41" s="147">
        <v>129529</v>
      </c>
      <c r="CS41" s="147">
        <v>127153</v>
      </c>
      <c r="CT41" s="147">
        <v>1367735</v>
      </c>
      <c r="CU41" s="147">
        <v>1343061</v>
      </c>
      <c r="CV41" s="147">
        <v>1096611</v>
      </c>
      <c r="CW41" s="147">
        <v>1054221</v>
      </c>
      <c r="CX41" s="147">
        <v>131498</v>
      </c>
      <c r="CY41" s="147">
        <v>129330</v>
      </c>
      <c r="CZ41" s="147">
        <v>1382697</v>
      </c>
      <c r="DA41" s="147">
        <v>1357706</v>
      </c>
      <c r="DB41" s="147">
        <v>1103072</v>
      </c>
      <c r="DC41" s="147">
        <v>1060114</v>
      </c>
      <c r="DD41" s="147">
        <v>136397</v>
      </c>
      <c r="DE41" s="147">
        <v>134073</v>
      </c>
      <c r="DF41" s="147">
        <v>1397350</v>
      </c>
      <c r="DG41" s="147">
        <v>1373288</v>
      </c>
      <c r="DH41" s="147">
        <v>1110217</v>
      </c>
      <c r="DI41" s="147">
        <v>1066960</v>
      </c>
      <c r="DJ41" s="147">
        <v>139409</v>
      </c>
      <c r="DK41" s="147">
        <v>137457</v>
      </c>
      <c r="DL41" s="147">
        <v>1416873</v>
      </c>
      <c r="DM41" s="147">
        <v>1393548</v>
      </c>
      <c r="DN41" s="147">
        <v>1120606</v>
      </c>
      <c r="DO41" s="147">
        <v>1076408</v>
      </c>
      <c r="DP41" s="147">
        <v>143905</v>
      </c>
      <c r="DQ41" s="147">
        <v>142582</v>
      </c>
      <c r="DR41" s="147">
        <v>1440071</v>
      </c>
      <c r="DS41" s="147">
        <v>1417633</v>
      </c>
      <c r="DT41" s="147">
        <v>1132731</v>
      </c>
      <c r="DU41" s="147">
        <v>1087973</v>
      </c>
      <c r="DV41" s="147">
        <v>149748</v>
      </c>
      <c r="DW41" s="147">
        <v>149068</v>
      </c>
      <c r="DX41" s="147">
        <v>1464500</v>
      </c>
      <c r="DY41" s="147">
        <v>1441807</v>
      </c>
      <c r="DZ41" s="147">
        <v>1145238</v>
      </c>
      <c r="EA41" s="147">
        <v>1098604</v>
      </c>
      <c r="EB41" s="147">
        <v>156467</v>
      </c>
      <c r="EC41" s="147">
        <v>156493</v>
      </c>
      <c r="ED41" s="147">
        <v>1489616</v>
      </c>
      <c r="EE41" s="147">
        <v>1466624</v>
      </c>
      <c r="EF41" s="147">
        <v>1157706</v>
      </c>
      <c r="EG41" s="147">
        <v>1109388</v>
      </c>
      <c r="EH41" s="147">
        <v>163478</v>
      </c>
      <c r="EI41" s="147">
        <v>164373</v>
      </c>
      <c r="EJ41" s="147">
        <v>1518402</v>
      </c>
      <c r="EK41" s="147">
        <v>1493935</v>
      </c>
      <c r="EL41" s="147">
        <v>1174158</v>
      </c>
      <c r="EM41" s="147">
        <v>1123716</v>
      </c>
      <c r="EN41" s="147">
        <v>170358</v>
      </c>
      <c r="EO41" s="147">
        <v>171762</v>
      </c>
      <c r="EP41" s="147">
        <v>1547478</v>
      </c>
      <c r="EQ41" s="147">
        <v>1522344</v>
      </c>
      <c r="ER41" s="147">
        <v>1190256</v>
      </c>
      <c r="ES41" s="147">
        <v>1138027</v>
      </c>
      <c r="ET41" s="147">
        <v>176692</v>
      </c>
      <c r="EU41" s="147">
        <v>178681</v>
      </c>
      <c r="EV41" s="147">
        <v>1571438</v>
      </c>
      <c r="EW41" s="147">
        <v>1545529</v>
      </c>
      <c r="EX41" s="147">
        <v>1202616</v>
      </c>
      <c r="EY41" s="147">
        <v>1148840</v>
      </c>
      <c r="EZ41" s="147">
        <v>182464</v>
      </c>
      <c r="FA41" s="147">
        <v>184453</v>
      </c>
      <c r="FB41" s="147">
        <v>1586135</v>
      </c>
      <c r="FC41" s="147">
        <v>1562006</v>
      </c>
      <c r="FD41" s="147">
        <v>1206646</v>
      </c>
      <c r="FE41" s="147">
        <v>1153877</v>
      </c>
      <c r="FF41" s="147">
        <v>187716</v>
      </c>
      <c r="FG41" s="147">
        <v>189707</v>
      </c>
      <c r="FH41" s="147">
        <v>1599209</v>
      </c>
      <c r="FI41" s="147">
        <v>1576907</v>
      </c>
      <c r="FJ41" s="147">
        <v>1206884</v>
      </c>
      <c r="FK41" s="147">
        <v>1154529</v>
      </c>
      <c r="FL41" s="147">
        <v>193212</v>
      </c>
      <c r="FM41" s="147">
        <v>195857</v>
      </c>
      <c r="FN41" s="147">
        <v>1617848</v>
      </c>
      <c r="FO41" s="147">
        <v>1596515</v>
      </c>
      <c r="FP41" s="147">
        <v>1211358</v>
      </c>
      <c r="FQ41" s="147">
        <v>1159280</v>
      </c>
      <c r="FR41" s="147">
        <v>197695</v>
      </c>
      <c r="FS41" s="147">
        <v>199712</v>
      </c>
    </row>
    <row r="42" spans="1:175" x14ac:dyDescent="0.2">
      <c r="A42" s="107" t="s">
        <v>48</v>
      </c>
      <c r="B42" s="147" t="e">
        <v>#N/A</v>
      </c>
      <c r="C42" s="147" t="e">
        <v>#N/A</v>
      </c>
      <c r="D42" s="147" t="e">
        <v>#N/A</v>
      </c>
      <c r="E42" s="147" t="e">
        <v>#N/A</v>
      </c>
      <c r="F42" s="147" t="e">
        <v>#N/A</v>
      </c>
      <c r="G42" s="147" t="e">
        <v>#N/A</v>
      </c>
      <c r="H42" s="147" t="e">
        <v>#N/A</v>
      </c>
      <c r="I42" s="147" t="e">
        <v>#N/A</v>
      </c>
      <c r="J42" s="147" t="e">
        <v>#N/A</v>
      </c>
      <c r="K42" s="147" t="e">
        <v>#N/A</v>
      </c>
      <c r="L42" s="147" t="e">
        <v>#N/A</v>
      </c>
      <c r="M42" s="147" t="e">
        <v>#N/A</v>
      </c>
      <c r="N42" s="147" t="e">
        <v>#N/A</v>
      </c>
      <c r="O42" s="147" t="e">
        <v>#N/A</v>
      </c>
      <c r="P42" s="147" t="e">
        <v>#N/A</v>
      </c>
      <c r="Q42" s="147" t="e">
        <v>#N/A</v>
      </c>
      <c r="R42" s="147" t="e">
        <v>#N/A</v>
      </c>
      <c r="S42" s="147" t="e">
        <v>#N/A</v>
      </c>
      <c r="T42" s="147" t="e">
        <v>#N/A</v>
      </c>
      <c r="U42" s="147" t="e">
        <v>#N/A</v>
      </c>
      <c r="V42" s="147" t="e">
        <v>#N/A</v>
      </c>
      <c r="W42" s="147" t="e">
        <v>#N/A</v>
      </c>
      <c r="X42" s="147" t="e">
        <v>#N/A</v>
      </c>
      <c r="Y42" s="147" t="e">
        <v>#N/A</v>
      </c>
      <c r="Z42" s="147" t="e">
        <v>#N/A</v>
      </c>
      <c r="AA42" s="147" t="e">
        <v>#N/A</v>
      </c>
      <c r="AB42" s="147" t="e">
        <v>#N/A</v>
      </c>
      <c r="AC42" s="147" t="e">
        <v>#N/A</v>
      </c>
      <c r="AD42" s="147" t="e">
        <v>#N/A</v>
      </c>
      <c r="AE42" s="147" t="e">
        <v>#N/A</v>
      </c>
      <c r="AF42" s="147" t="e">
        <v>#N/A</v>
      </c>
      <c r="AG42" s="147" t="e">
        <v>#N/A</v>
      </c>
      <c r="AH42" s="147" t="e">
        <v>#N/A</v>
      </c>
      <c r="AI42" s="147" t="e">
        <v>#N/A</v>
      </c>
      <c r="AJ42" s="147" t="e">
        <v>#N/A</v>
      </c>
      <c r="AK42" s="147" t="e">
        <v>#N/A</v>
      </c>
      <c r="AL42" s="147" t="e">
        <v>#N/A</v>
      </c>
      <c r="AM42" s="147" t="e">
        <v>#N/A</v>
      </c>
      <c r="AN42" s="147" t="e">
        <v>#N/A</v>
      </c>
      <c r="AO42" s="147" t="e">
        <v>#N/A</v>
      </c>
      <c r="AP42" s="147" t="e">
        <v>#N/A</v>
      </c>
      <c r="AQ42" s="147" t="e">
        <v>#N/A</v>
      </c>
      <c r="AR42" s="147" t="e">
        <v>#N/A</v>
      </c>
      <c r="AS42" s="147" t="e">
        <v>#N/A</v>
      </c>
      <c r="AT42" s="147" t="e">
        <v>#N/A</v>
      </c>
      <c r="AU42" s="147" t="e">
        <v>#N/A</v>
      </c>
      <c r="AV42" s="147" t="e">
        <v>#N/A</v>
      </c>
      <c r="AW42" s="147" t="e">
        <v>#N/A</v>
      </c>
      <c r="AX42" s="147" t="e">
        <v>#N/A</v>
      </c>
      <c r="AY42" s="147" t="e">
        <v>#N/A</v>
      </c>
      <c r="AZ42" s="147" t="e">
        <v>#N/A</v>
      </c>
      <c r="BA42" s="147" t="e">
        <v>#N/A</v>
      </c>
      <c r="BB42" s="147" t="e">
        <v>#N/A</v>
      </c>
      <c r="BC42" s="147" t="e">
        <v>#N/A</v>
      </c>
      <c r="BD42" s="147" t="e">
        <v>#N/A</v>
      </c>
      <c r="BE42" s="147" t="e">
        <v>#N/A</v>
      </c>
      <c r="BF42" s="147" t="e">
        <v>#N/A</v>
      </c>
      <c r="BG42" s="147" t="e">
        <v>#N/A</v>
      </c>
      <c r="BH42" s="147" t="e">
        <v>#N/A</v>
      </c>
      <c r="BI42" s="147" t="e">
        <v>#N/A</v>
      </c>
      <c r="BJ42" s="147" t="e">
        <v>#N/A</v>
      </c>
      <c r="BK42" s="147" t="e">
        <v>#N/A</v>
      </c>
      <c r="BL42" s="147" t="e">
        <v>#N/A</v>
      </c>
      <c r="BM42" s="147" t="e">
        <v>#N/A</v>
      </c>
      <c r="BN42" s="147" t="e">
        <v>#N/A</v>
      </c>
      <c r="BO42" s="147" t="e">
        <v>#N/A</v>
      </c>
      <c r="BP42" s="147" t="e">
        <v>#N/A</v>
      </c>
      <c r="BQ42" s="147" t="e">
        <v>#N/A</v>
      </c>
      <c r="BR42" s="147" t="e">
        <v>#N/A</v>
      </c>
      <c r="BS42" s="147" t="e">
        <v>#N/A</v>
      </c>
      <c r="BT42" s="147" t="e">
        <v>#N/A</v>
      </c>
      <c r="BU42" s="147" t="e">
        <v>#N/A</v>
      </c>
      <c r="BV42" s="147" t="e">
        <v>#N/A</v>
      </c>
      <c r="BW42" s="147" t="e">
        <v>#N/A</v>
      </c>
      <c r="BX42" s="147" t="e">
        <v>#N/A</v>
      </c>
      <c r="BY42" s="147" t="e">
        <v>#N/A</v>
      </c>
      <c r="BZ42" s="147" t="e">
        <v>#N/A</v>
      </c>
      <c r="CA42" s="147" t="e">
        <v>#N/A</v>
      </c>
      <c r="CB42" s="147" t="e">
        <v>#N/A</v>
      </c>
      <c r="CC42" s="147" t="e">
        <v>#N/A</v>
      </c>
      <c r="CD42" s="147" t="e">
        <v>#N/A</v>
      </c>
      <c r="CE42" s="147" t="e">
        <v>#N/A</v>
      </c>
      <c r="CF42" s="147" t="e">
        <v>#N/A</v>
      </c>
      <c r="CG42" s="147" t="e">
        <v>#N/A</v>
      </c>
      <c r="CH42" s="147" t="e">
        <v>#N/A</v>
      </c>
      <c r="CI42" s="147" t="e">
        <v>#N/A</v>
      </c>
      <c r="CJ42" s="147" t="e">
        <v>#N/A</v>
      </c>
      <c r="CK42" s="147" t="e">
        <v>#N/A</v>
      </c>
      <c r="CL42" s="147" t="e">
        <v>#N/A</v>
      </c>
      <c r="CM42" s="147" t="e">
        <v>#N/A</v>
      </c>
      <c r="CN42" s="147">
        <v>649813</v>
      </c>
      <c r="CO42" s="147">
        <v>667296</v>
      </c>
      <c r="CP42" s="147">
        <v>621348</v>
      </c>
      <c r="CQ42" s="147">
        <v>639446</v>
      </c>
      <c r="CR42" s="147">
        <v>11110</v>
      </c>
      <c r="CS42" s="147">
        <v>9056</v>
      </c>
      <c r="CT42" s="147">
        <v>652772</v>
      </c>
      <c r="CU42" s="147">
        <v>669153</v>
      </c>
      <c r="CV42" s="147">
        <v>622817</v>
      </c>
      <c r="CW42" s="147">
        <v>639833</v>
      </c>
      <c r="CX42" s="147">
        <v>11579</v>
      </c>
      <c r="CY42" s="147">
        <v>9451</v>
      </c>
      <c r="CZ42" s="147">
        <v>656025</v>
      </c>
      <c r="DA42" s="147">
        <v>671299</v>
      </c>
      <c r="DB42" s="147">
        <v>624565</v>
      </c>
      <c r="DC42" s="147">
        <v>640478</v>
      </c>
      <c r="DD42" s="147">
        <v>12149</v>
      </c>
      <c r="DE42" s="147">
        <v>9885</v>
      </c>
      <c r="DF42" s="147">
        <v>658718</v>
      </c>
      <c r="DG42" s="147">
        <v>672380</v>
      </c>
      <c r="DH42" s="147">
        <v>625992</v>
      </c>
      <c r="DI42" s="147">
        <v>640410</v>
      </c>
      <c r="DJ42" s="147">
        <v>12540</v>
      </c>
      <c r="DK42" s="147">
        <v>10184</v>
      </c>
      <c r="DL42" s="147">
        <v>663936</v>
      </c>
      <c r="DM42" s="147">
        <v>675319</v>
      </c>
      <c r="DN42" s="147">
        <v>629853</v>
      </c>
      <c r="DO42" s="147">
        <v>642109</v>
      </c>
      <c r="DP42" s="147">
        <v>13048</v>
      </c>
      <c r="DQ42" s="147">
        <v>10520</v>
      </c>
      <c r="DR42" s="147">
        <v>667280</v>
      </c>
      <c r="DS42" s="147">
        <v>676385</v>
      </c>
      <c r="DT42" s="147">
        <v>631559</v>
      </c>
      <c r="DU42" s="147">
        <v>641888</v>
      </c>
      <c r="DV42" s="147">
        <v>13670</v>
      </c>
      <c r="DW42" s="147">
        <v>10936</v>
      </c>
      <c r="DX42" s="147">
        <v>671652</v>
      </c>
      <c r="DY42" s="147">
        <v>679418</v>
      </c>
      <c r="DZ42" s="147">
        <v>634263</v>
      </c>
      <c r="EA42" s="147">
        <v>643608</v>
      </c>
      <c r="EB42" s="147">
        <v>14447</v>
      </c>
      <c r="EC42" s="147">
        <v>11602</v>
      </c>
      <c r="ED42" s="147">
        <v>676001</v>
      </c>
      <c r="EE42" s="147">
        <v>682916</v>
      </c>
      <c r="EF42" s="147">
        <v>637400</v>
      </c>
      <c r="EG42" s="147">
        <v>646040</v>
      </c>
      <c r="EH42" s="147">
        <v>15200</v>
      </c>
      <c r="EI42" s="147">
        <v>12130</v>
      </c>
      <c r="EJ42" s="147">
        <v>679906</v>
      </c>
      <c r="EK42" s="147">
        <v>684906</v>
      </c>
      <c r="EL42" s="147">
        <v>640065</v>
      </c>
      <c r="EM42" s="147">
        <v>647163</v>
      </c>
      <c r="EN42" s="147">
        <v>15983</v>
      </c>
      <c r="EO42" s="147">
        <v>12701</v>
      </c>
      <c r="EP42" s="147">
        <v>683346</v>
      </c>
      <c r="EQ42" s="147">
        <v>688443</v>
      </c>
      <c r="ER42" s="147">
        <v>642212</v>
      </c>
      <c r="ES42" s="147">
        <v>649457</v>
      </c>
      <c r="ET42" s="147">
        <v>16763</v>
      </c>
      <c r="EU42" s="147">
        <v>13382</v>
      </c>
      <c r="EV42" s="147">
        <v>687420</v>
      </c>
      <c r="EW42" s="147">
        <v>691336</v>
      </c>
      <c r="EX42" s="147">
        <v>645433</v>
      </c>
      <c r="EY42" s="147">
        <v>651460</v>
      </c>
      <c r="EZ42" s="147">
        <v>17300</v>
      </c>
      <c r="FA42" s="147">
        <v>13851</v>
      </c>
      <c r="FB42" s="147">
        <v>692505</v>
      </c>
      <c r="FC42" s="147">
        <v>695172</v>
      </c>
      <c r="FD42" s="147">
        <v>649276</v>
      </c>
      <c r="FE42" s="147">
        <v>654314</v>
      </c>
      <c r="FF42" s="147">
        <v>17953</v>
      </c>
      <c r="FG42" s="147">
        <v>14320</v>
      </c>
      <c r="FH42" s="147">
        <v>697041</v>
      </c>
      <c r="FI42" s="147">
        <v>699637</v>
      </c>
      <c r="FJ42" s="147">
        <v>652865</v>
      </c>
      <c r="FK42" s="147">
        <v>657823</v>
      </c>
      <c r="FL42" s="147">
        <v>18531</v>
      </c>
      <c r="FM42" s="147">
        <v>14920</v>
      </c>
      <c r="FN42" s="147">
        <v>699593</v>
      </c>
      <c r="FO42" s="147">
        <v>702606</v>
      </c>
      <c r="FP42" s="147">
        <v>654091</v>
      </c>
      <c r="FQ42" s="147">
        <v>659764</v>
      </c>
      <c r="FR42" s="147">
        <v>19323</v>
      </c>
      <c r="FS42" s="147">
        <v>15404</v>
      </c>
    </row>
    <row r="43" spans="1:175" x14ac:dyDescent="0.2">
      <c r="A43" s="107" t="s">
        <v>49</v>
      </c>
      <c r="B43" s="147" t="e">
        <v>#N/A</v>
      </c>
      <c r="C43" s="147" t="e">
        <v>#N/A</v>
      </c>
      <c r="D43" s="147" t="e">
        <v>#N/A</v>
      </c>
      <c r="E43" s="147" t="e">
        <v>#N/A</v>
      </c>
      <c r="F43" s="147" t="e">
        <v>#N/A</v>
      </c>
      <c r="G43" s="147" t="e">
        <v>#N/A</v>
      </c>
      <c r="H43" s="147" t="e">
        <v>#N/A</v>
      </c>
      <c r="I43" s="147" t="e">
        <v>#N/A</v>
      </c>
      <c r="J43" s="147" t="e">
        <v>#N/A</v>
      </c>
      <c r="K43" s="147" t="e">
        <v>#N/A</v>
      </c>
      <c r="L43" s="147" t="e">
        <v>#N/A</v>
      </c>
      <c r="M43" s="147" t="e">
        <v>#N/A</v>
      </c>
      <c r="N43" s="147" t="e">
        <v>#N/A</v>
      </c>
      <c r="O43" s="147" t="e">
        <v>#N/A</v>
      </c>
      <c r="P43" s="147" t="e">
        <v>#N/A</v>
      </c>
      <c r="Q43" s="147" t="e">
        <v>#N/A</v>
      </c>
      <c r="R43" s="147" t="e">
        <v>#N/A</v>
      </c>
      <c r="S43" s="147" t="e">
        <v>#N/A</v>
      </c>
      <c r="T43" s="147" t="e">
        <v>#N/A</v>
      </c>
      <c r="U43" s="147" t="e">
        <v>#N/A</v>
      </c>
      <c r="V43" s="147" t="e">
        <v>#N/A</v>
      </c>
      <c r="W43" s="147" t="e">
        <v>#N/A</v>
      </c>
      <c r="X43" s="147" t="e">
        <v>#N/A</v>
      </c>
      <c r="Y43" s="147" t="e">
        <v>#N/A</v>
      </c>
      <c r="Z43" s="147" t="e">
        <v>#N/A</v>
      </c>
      <c r="AA43" s="147" t="e">
        <v>#N/A</v>
      </c>
      <c r="AB43" s="147" t="e">
        <v>#N/A</v>
      </c>
      <c r="AC43" s="147" t="e">
        <v>#N/A</v>
      </c>
      <c r="AD43" s="147" t="e">
        <v>#N/A</v>
      </c>
      <c r="AE43" s="147" t="e">
        <v>#N/A</v>
      </c>
      <c r="AF43" s="147" t="e">
        <v>#N/A</v>
      </c>
      <c r="AG43" s="147" t="e">
        <v>#N/A</v>
      </c>
      <c r="AH43" s="147" t="e">
        <v>#N/A</v>
      </c>
      <c r="AI43" s="147" t="e">
        <v>#N/A</v>
      </c>
      <c r="AJ43" s="147" t="e">
        <v>#N/A</v>
      </c>
      <c r="AK43" s="147" t="e">
        <v>#N/A</v>
      </c>
      <c r="AL43" s="147" t="e">
        <v>#N/A</v>
      </c>
      <c r="AM43" s="147" t="e">
        <v>#N/A</v>
      </c>
      <c r="AN43" s="147" t="e">
        <v>#N/A</v>
      </c>
      <c r="AO43" s="147" t="e">
        <v>#N/A</v>
      </c>
      <c r="AP43" s="147" t="e">
        <v>#N/A</v>
      </c>
      <c r="AQ43" s="147" t="e">
        <v>#N/A</v>
      </c>
      <c r="AR43" s="147" t="e">
        <v>#N/A</v>
      </c>
      <c r="AS43" s="147" t="e">
        <v>#N/A</v>
      </c>
      <c r="AT43" s="147" t="e">
        <v>#N/A</v>
      </c>
      <c r="AU43" s="147" t="e">
        <v>#N/A</v>
      </c>
      <c r="AV43" s="147" t="e">
        <v>#N/A</v>
      </c>
      <c r="AW43" s="147" t="e">
        <v>#N/A</v>
      </c>
      <c r="AX43" s="147" t="e">
        <v>#N/A</v>
      </c>
      <c r="AY43" s="147" t="e">
        <v>#N/A</v>
      </c>
      <c r="AZ43" s="147" t="e">
        <v>#N/A</v>
      </c>
      <c r="BA43" s="147" t="e">
        <v>#N/A</v>
      </c>
      <c r="BB43" s="147" t="e">
        <v>#N/A</v>
      </c>
      <c r="BC43" s="147" t="e">
        <v>#N/A</v>
      </c>
      <c r="BD43" s="147" t="e">
        <v>#N/A</v>
      </c>
      <c r="BE43" s="147" t="e">
        <v>#N/A</v>
      </c>
      <c r="BF43" s="147" t="e">
        <v>#N/A</v>
      </c>
      <c r="BG43" s="147" t="e">
        <v>#N/A</v>
      </c>
      <c r="BH43" s="147" t="e">
        <v>#N/A</v>
      </c>
      <c r="BI43" s="147" t="e">
        <v>#N/A</v>
      </c>
      <c r="BJ43" s="147" t="e">
        <v>#N/A</v>
      </c>
      <c r="BK43" s="147" t="e">
        <v>#N/A</v>
      </c>
      <c r="BL43" s="147" t="e">
        <v>#N/A</v>
      </c>
      <c r="BM43" s="147" t="e">
        <v>#N/A</v>
      </c>
      <c r="BN43" s="147" t="e">
        <v>#N/A</v>
      </c>
      <c r="BO43" s="147" t="e">
        <v>#N/A</v>
      </c>
      <c r="BP43" s="147" t="e">
        <v>#N/A</v>
      </c>
      <c r="BQ43" s="147" t="e">
        <v>#N/A</v>
      </c>
      <c r="BR43" s="147" t="e">
        <v>#N/A</v>
      </c>
      <c r="BS43" s="147" t="e">
        <v>#N/A</v>
      </c>
      <c r="BT43" s="147" t="e">
        <v>#N/A</v>
      </c>
      <c r="BU43" s="147" t="e">
        <v>#N/A</v>
      </c>
      <c r="BV43" s="147" t="e">
        <v>#N/A</v>
      </c>
      <c r="BW43" s="147" t="e">
        <v>#N/A</v>
      </c>
      <c r="BX43" s="147" t="e">
        <v>#N/A</v>
      </c>
      <c r="BY43" s="147" t="e">
        <v>#N/A</v>
      </c>
      <c r="BZ43" s="147" t="e">
        <v>#N/A</v>
      </c>
      <c r="CA43" s="147" t="e">
        <v>#N/A</v>
      </c>
      <c r="CB43" s="147" t="e">
        <v>#N/A</v>
      </c>
      <c r="CC43" s="147" t="e">
        <v>#N/A</v>
      </c>
      <c r="CD43" s="147" t="e">
        <v>#N/A</v>
      </c>
      <c r="CE43" s="147" t="e">
        <v>#N/A</v>
      </c>
      <c r="CF43" s="147" t="e">
        <v>#N/A</v>
      </c>
      <c r="CG43" s="147" t="e">
        <v>#N/A</v>
      </c>
      <c r="CH43" s="147" t="e">
        <v>#N/A</v>
      </c>
      <c r="CI43" s="147" t="e">
        <v>#N/A</v>
      </c>
      <c r="CJ43" s="147" t="e">
        <v>#N/A</v>
      </c>
      <c r="CK43" s="147" t="e">
        <v>#N/A</v>
      </c>
      <c r="CL43" s="147" t="e">
        <v>#N/A</v>
      </c>
      <c r="CM43" s="147" t="e">
        <v>#N/A</v>
      </c>
      <c r="CN43" s="147">
        <v>4289139</v>
      </c>
      <c r="CO43" s="147">
        <v>4519903</v>
      </c>
      <c r="CP43" s="147">
        <v>3246597</v>
      </c>
      <c r="CQ43" s="147">
        <v>3382838</v>
      </c>
      <c r="CR43" s="147">
        <v>630436</v>
      </c>
      <c r="CS43" s="147">
        <v>706960</v>
      </c>
      <c r="CT43" s="147">
        <v>4327877</v>
      </c>
      <c r="CU43" s="147">
        <v>4549089</v>
      </c>
      <c r="CV43" s="147">
        <v>3263204</v>
      </c>
      <c r="CW43" s="147">
        <v>3391229</v>
      </c>
      <c r="CX43" s="147">
        <v>639109</v>
      </c>
      <c r="CY43" s="147">
        <v>714755</v>
      </c>
      <c r="CZ43" s="147">
        <v>4359876</v>
      </c>
      <c r="DA43" s="147">
        <v>4573303</v>
      </c>
      <c r="DB43" s="147">
        <v>3274857</v>
      </c>
      <c r="DC43" s="147">
        <v>3396123</v>
      </c>
      <c r="DD43" s="147">
        <v>647494</v>
      </c>
      <c r="DE43" s="147">
        <v>722322</v>
      </c>
      <c r="DF43" s="147">
        <v>4390164</v>
      </c>
      <c r="DG43" s="147">
        <v>4594426</v>
      </c>
      <c r="DH43" s="147">
        <v>3285452</v>
      </c>
      <c r="DI43" s="147">
        <v>3399004</v>
      </c>
      <c r="DJ43" s="147">
        <v>656271</v>
      </c>
      <c r="DK43" s="147">
        <v>729879</v>
      </c>
      <c r="DL43" s="147">
        <v>4418812</v>
      </c>
      <c r="DM43" s="147">
        <v>4614655</v>
      </c>
      <c r="DN43" s="147">
        <v>3294626</v>
      </c>
      <c r="DO43" s="147">
        <v>3401052</v>
      </c>
      <c r="DP43" s="147">
        <v>665494</v>
      </c>
      <c r="DQ43" s="147">
        <v>737165</v>
      </c>
      <c r="DR43" s="147">
        <v>4442891</v>
      </c>
      <c r="DS43" s="147">
        <v>4633356</v>
      </c>
      <c r="DT43" s="147">
        <v>3299226</v>
      </c>
      <c r="DU43" s="147">
        <v>3400371</v>
      </c>
      <c r="DV43" s="147">
        <v>673199</v>
      </c>
      <c r="DW43" s="147">
        <v>743846</v>
      </c>
      <c r="DX43" s="147">
        <v>4469366</v>
      </c>
      <c r="DY43" s="147">
        <v>4650125</v>
      </c>
      <c r="DZ43" s="147">
        <v>3306382</v>
      </c>
      <c r="EA43" s="147">
        <v>3400256</v>
      </c>
      <c r="EB43" s="147">
        <v>679913</v>
      </c>
      <c r="EC43" s="147">
        <v>748694</v>
      </c>
      <c r="ED43" s="147">
        <v>4500638</v>
      </c>
      <c r="EE43" s="147">
        <v>4673604</v>
      </c>
      <c r="EF43" s="147">
        <v>3315255</v>
      </c>
      <c r="EG43" s="147">
        <v>3403245</v>
      </c>
      <c r="EH43" s="147">
        <v>687301</v>
      </c>
      <c r="EI43" s="147">
        <v>755295</v>
      </c>
      <c r="EJ43" s="147">
        <v>4526988</v>
      </c>
      <c r="EK43" s="147">
        <v>4691270</v>
      </c>
      <c r="EL43" s="147">
        <v>3324062</v>
      </c>
      <c r="EM43" s="147">
        <v>3405465</v>
      </c>
      <c r="EN43" s="147">
        <v>694694</v>
      </c>
      <c r="EO43" s="147">
        <v>761577</v>
      </c>
      <c r="EP43" s="147">
        <v>4551247</v>
      </c>
      <c r="EQ43" s="147">
        <v>4707168</v>
      </c>
      <c r="ER43" s="147">
        <v>3329563</v>
      </c>
      <c r="ES43" s="147">
        <v>3404923</v>
      </c>
      <c r="ET43" s="147">
        <v>703505</v>
      </c>
      <c r="EU43" s="147">
        <v>768846</v>
      </c>
      <c r="EV43" s="147">
        <v>4562032</v>
      </c>
      <c r="EW43" s="147">
        <v>4710762</v>
      </c>
      <c r="EX43" s="147">
        <v>3325397</v>
      </c>
      <c r="EY43" s="147">
        <v>3395154</v>
      </c>
      <c r="EZ43" s="147">
        <v>711033</v>
      </c>
      <c r="FA43" s="147">
        <v>774734</v>
      </c>
      <c r="FB43" s="147">
        <v>4560678</v>
      </c>
      <c r="FC43" s="147">
        <v>4709863</v>
      </c>
      <c r="FD43" s="147">
        <v>3313024</v>
      </c>
      <c r="FE43" s="147">
        <v>3382279</v>
      </c>
      <c r="FF43" s="147">
        <v>715158</v>
      </c>
      <c r="FG43" s="147">
        <v>779310</v>
      </c>
      <c r="FH43" s="147">
        <v>4573222</v>
      </c>
      <c r="FI43" s="147">
        <v>4722005</v>
      </c>
      <c r="FJ43" s="147">
        <v>3303969</v>
      </c>
      <c r="FK43" s="147">
        <v>3371465</v>
      </c>
      <c r="FL43" s="147">
        <v>723756</v>
      </c>
      <c r="FM43" s="147">
        <v>788022</v>
      </c>
      <c r="FN43" s="147">
        <v>4616192</v>
      </c>
      <c r="FO43" s="147">
        <v>4763450</v>
      </c>
      <c r="FP43" s="147">
        <v>3312591</v>
      </c>
      <c r="FQ43" s="147">
        <v>3378780</v>
      </c>
      <c r="FR43" s="147">
        <v>736726</v>
      </c>
      <c r="FS43" s="147">
        <v>799489</v>
      </c>
    </row>
    <row r="44" spans="1:175" x14ac:dyDescent="0.2">
      <c r="A44" s="107" t="s">
        <v>50</v>
      </c>
      <c r="B44" s="147" t="e">
        <v>#N/A</v>
      </c>
      <c r="C44" s="147" t="e">
        <v>#N/A</v>
      </c>
      <c r="D44" s="147" t="e">
        <v>#N/A</v>
      </c>
      <c r="E44" s="147" t="e">
        <v>#N/A</v>
      </c>
      <c r="F44" s="147" t="e">
        <v>#N/A</v>
      </c>
      <c r="G44" s="147" t="e">
        <v>#N/A</v>
      </c>
      <c r="H44" s="147" t="e">
        <v>#N/A</v>
      </c>
      <c r="I44" s="147" t="e">
        <v>#N/A</v>
      </c>
      <c r="J44" s="147" t="e">
        <v>#N/A</v>
      </c>
      <c r="K44" s="147" t="e">
        <v>#N/A</v>
      </c>
      <c r="L44" s="147" t="e">
        <v>#N/A</v>
      </c>
      <c r="M44" s="147" t="e">
        <v>#N/A</v>
      </c>
      <c r="N44" s="147" t="e">
        <v>#N/A</v>
      </c>
      <c r="O44" s="147" t="e">
        <v>#N/A</v>
      </c>
      <c r="P44" s="147" t="e">
        <v>#N/A</v>
      </c>
      <c r="Q44" s="147" t="e">
        <v>#N/A</v>
      </c>
      <c r="R44" s="147" t="e">
        <v>#N/A</v>
      </c>
      <c r="S44" s="147" t="e">
        <v>#N/A</v>
      </c>
      <c r="T44" s="147" t="e">
        <v>#N/A</v>
      </c>
      <c r="U44" s="147" t="e">
        <v>#N/A</v>
      </c>
      <c r="V44" s="147" t="e">
        <v>#N/A</v>
      </c>
      <c r="W44" s="147" t="e">
        <v>#N/A</v>
      </c>
      <c r="X44" s="147" t="e">
        <v>#N/A</v>
      </c>
      <c r="Y44" s="147" t="e">
        <v>#N/A</v>
      </c>
      <c r="Z44" s="147" t="e">
        <v>#N/A</v>
      </c>
      <c r="AA44" s="147" t="e">
        <v>#N/A</v>
      </c>
      <c r="AB44" s="147" t="e">
        <v>#N/A</v>
      </c>
      <c r="AC44" s="147" t="e">
        <v>#N/A</v>
      </c>
      <c r="AD44" s="147" t="e">
        <v>#N/A</v>
      </c>
      <c r="AE44" s="147" t="e">
        <v>#N/A</v>
      </c>
      <c r="AF44" s="147" t="e">
        <v>#N/A</v>
      </c>
      <c r="AG44" s="147" t="e">
        <v>#N/A</v>
      </c>
      <c r="AH44" s="147" t="e">
        <v>#N/A</v>
      </c>
      <c r="AI44" s="147" t="e">
        <v>#N/A</v>
      </c>
      <c r="AJ44" s="147" t="e">
        <v>#N/A</v>
      </c>
      <c r="AK44" s="147" t="e">
        <v>#N/A</v>
      </c>
      <c r="AL44" s="147" t="e">
        <v>#N/A</v>
      </c>
      <c r="AM44" s="147" t="e">
        <v>#N/A</v>
      </c>
      <c r="AN44" s="147" t="e">
        <v>#N/A</v>
      </c>
      <c r="AO44" s="147" t="e">
        <v>#N/A</v>
      </c>
      <c r="AP44" s="147" t="e">
        <v>#N/A</v>
      </c>
      <c r="AQ44" s="147" t="e">
        <v>#N/A</v>
      </c>
      <c r="AR44" s="147" t="e">
        <v>#N/A</v>
      </c>
      <c r="AS44" s="147" t="e">
        <v>#N/A</v>
      </c>
      <c r="AT44" s="147" t="e">
        <v>#N/A</v>
      </c>
      <c r="AU44" s="147" t="e">
        <v>#N/A</v>
      </c>
      <c r="AV44" s="147" t="e">
        <v>#N/A</v>
      </c>
      <c r="AW44" s="147" t="e">
        <v>#N/A</v>
      </c>
      <c r="AX44" s="147" t="e">
        <v>#N/A</v>
      </c>
      <c r="AY44" s="147" t="e">
        <v>#N/A</v>
      </c>
      <c r="AZ44" s="147" t="e">
        <v>#N/A</v>
      </c>
      <c r="BA44" s="147" t="e">
        <v>#N/A</v>
      </c>
      <c r="BB44" s="147" t="e">
        <v>#N/A</v>
      </c>
      <c r="BC44" s="147" t="e">
        <v>#N/A</v>
      </c>
      <c r="BD44" s="147" t="e">
        <v>#N/A</v>
      </c>
      <c r="BE44" s="147" t="e">
        <v>#N/A</v>
      </c>
      <c r="BF44" s="147" t="e">
        <v>#N/A</v>
      </c>
      <c r="BG44" s="147" t="e">
        <v>#N/A</v>
      </c>
      <c r="BH44" s="147" t="e">
        <v>#N/A</v>
      </c>
      <c r="BI44" s="147" t="e">
        <v>#N/A</v>
      </c>
      <c r="BJ44" s="147" t="e">
        <v>#N/A</v>
      </c>
      <c r="BK44" s="147" t="e">
        <v>#N/A</v>
      </c>
      <c r="BL44" s="147" t="e">
        <v>#N/A</v>
      </c>
      <c r="BM44" s="147" t="e">
        <v>#N/A</v>
      </c>
      <c r="BN44" s="147" t="e">
        <v>#N/A</v>
      </c>
      <c r="BO44" s="147" t="e">
        <v>#N/A</v>
      </c>
      <c r="BP44" s="147" t="e">
        <v>#N/A</v>
      </c>
      <c r="BQ44" s="147" t="e">
        <v>#N/A</v>
      </c>
      <c r="BR44" s="147" t="e">
        <v>#N/A</v>
      </c>
      <c r="BS44" s="147" t="e">
        <v>#N/A</v>
      </c>
      <c r="BT44" s="147" t="e">
        <v>#N/A</v>
      </c>
      <c r="BU44" s="147" t="e">
        <v>#N/A</v>
      </c>
      <c r="BV44" s="147" t="e">
        <v>#N/A</v>
      </c>
      <c r="BW44" s="147" t="e">
        <v>#N/A</v>
      </c>
      <c r="BX44" s="147" t="e">
        <v>#N/A</v>
      </c>
      <c r="BY44" s="147" t="e">
        <v>#N/A</v>
      </c>
      <c r="BZ44" s="147" t="e">
        <v>#N/A</v>
      </c>
      <c r="CA44" s="147" t="e">
        <v>#N/A</v>
      </c>
      <c r="CB44" s="147" t="e">
        <v>#N/A</v>
      </c>
      <c r="CC44" s="147" t="e">
        <v>#N/A</v>
      </c>
      <c r="CD44" s="147" t="e">
        <v>#N/A</v>
      </c>
      <c r="CE44" s="147" t="e">
        <v>#N/A</v>
      </c>
      <c r="CF44" s="147" t="e">
        <v>#N/A</v>
      </c>
      <c r="CG44" s="147" t="e">
        <v>#N/A</v>
      </c>
      <c r="CH44" s="147" t="e">
        <v>#N/A</v>
      </c>
      <c r="CI44" s="147" t="e">
        <v>#N/A</v>
      </c>
      <c r="CJ44" s="147" t="e">
        <v>#N/A</v>
      </c>
      <c r="CK44" s="147" t="e">
        <v>#N/A</v>
      </c>
      <c r="CL44" s="147" t="e">
        <v>#N/A</v>
      </c>
      <c r="CM44" s="147" t="e">
        <v>#N/A</v>
      </c>
      <c r="CN44" s="147">
        <v>1020584</v>
      </c>
      <c r="CO44" s="147">
        <v>1044339</v>
      </c>
      <c r="CP44" s="147">
        <v>863704</v>
      </c>
      <c r="CQ44" s="147">
        <v>883112</v>
      </c>
      <c r="CR44" s="147">
        <v>31325</v>
      </c>
      <c r="CS44" s="147">
        <v>27035</v>
      </c>
      <c r="CT44" s="147">
        <v>1029676</v>
      </c>
      <c r="CU44" s="147">
        <v>1052520</v>
      </c>
      <c r="CV44" s="147">
        <v>869443</v>
      </c>
      <c r="CW44" s="147">
        <v>887606</v>
      </c>
      <c r="CX44" s="147">
        <v>31849</v>
      </c>
      <c r="CY44" s="147">
        <v>27572</v>
      </c>
      <c r="CZ44" s="147">
        <v>1035322</v>
      </c>
      <c r="DA44" s="147">
        <v>1055049</v>
      </c>
      <c r="DB44" s="147">
        <v>872298</v>
      </c>
      <c r="DC44" s="147">
        <v>887530</v>
      </c>
      <c r="DD44" s="147">
        <v>32381</v>
      </c>
      <c r="DE44" s="147">
        <v>27770</v>
      </c>
      <c r="DF44" s="147">
        <v>1039532</v>
      </c>
      <c r="DG44" s="147">
        <v>1057116</v>
      </c>
      <c r="DH44" s="147">
        <v>873106</v>
      </c>
      <c r="DI44" s="147">
        <v>886582</v>
      </c>
      <c r="DJ44" s="147">
        <v>33072</v>
      </c>
      <c r="DK44" s="147">
        <v>28124</v>
      </c>
      <c r="DL44" s="147">
        <v>1039615</v>
      </c>
      <c r="DM44" s="147">
        <v>1055573</v>
      </c>
      <c r="DN44" s="147">
        <v>870669</v>
      </c>
      <c r="DO44" s="147">
        <v>882553</v>
      </c>
      <c r="DP44" s="147">
        <v>33535</v>
      </c>
      <c r="DQ44" s="147">
        <v>28492</v>
      </c>
      <c r="DR44" s="147">
        <v>1040352</v>
      </c>
      <c r="DS44" s="147">
        <v>1055854</v>
      </c>
      <c r="DT44" s="147">
        <v>868361</v>
      </c>
      <c r="DU44" s="147">
        <v>880105</v>
      </c>
      <c r="DV44" s="147">
        <v>34159</v>
      </c>
      <c r="DW44" s="147">
        <v>28715</v>
      </c>
      <c r="DX44" s="147">
        <v>1042697</v>
      </c>
      <c r="DY44" s="147">
        <v>1057088</v>
      </c>
      <c r="DZ44" s="147">
        <v>868583</v>
      </c>
      <c r="EA44" s="147">
        <v>878940</v>
      </c>
      <c r="EB44" s="147">
        <v>34753</v>
      </c>
      <c r="EC44" s="147">
        <v>29179</v>
      </c>
      <c r="ED44" s="147">
        <v>1043757</v>
      </c>
      <c r="EE44" s="147">
        <v>1057260</v>
      </c>
      <c r="EF44" s="147">
        <v>867490</v>
      </c>
      <c r="EG44" s="147">
        <v>877182</v>
      </c>
      <c r="EH44" s="147">
        <v>35355</v>
      </c>
      <c r="EI44" s="147">
        <v>29558</v>
      </c>
      <c r="EJ44" s="147">
        <v>1045113</v>
      </c>
      <c r="EK44" s="147">
        <v>1057929</v>
      </c>
      <c r="EL44" s="147">
        <v>866380</v>
      </c>
      <c r="EM44" s="147">
        <v>875534</v>
      </c>
      <c r="EN44" s="147">
        <v>36102</v>
      </c>
      <c r="EO44" s="147">
        <v>30104</v>
      </c>
      <c r="EP44" s="147">
        <v>1048929</v>
      </c>
      <c r="EQ44" s="147">
        <v>1061181</v>
      </c>
      <c r="ER44" s="147">
        <v>867738</v>
      </c>
      <c r="ES44" s="147">
        <v>876217</v>
      </c>
      <c r="ET44" s="147">
        <v>37227</v>
      </c>
      <c r="EU44" s="147">
        <v>31007</v>
      </c>
      <c r="EV44" s="147">
        <v>1053869</v>
      </c>
      <c r="EW44" s="147">
        <v>1064737</v>
      </c>
      <c r="EX44" s="147">
        <v>870045</v>
      </c>
      <c r="EY44" s="147">
        <v>877444</v>
      </c>
      <c r="EZ44" s="147">
        <v>38133</v>
      </c>
      <c r="FA44" s="147">
        <v>31762</v>
      </c>
      <c r="FB44" s="147">
        <v>1052907</v>
      </c>
      <c r="FC44" s="147">
        <v>1064426</v>
      </c>
      <c r="FD44" s="147">
        <v>868158</v>
      </c>
      <c r="FE44" s="147">
        <v>875731</v>
      </c>
      <c r="FF44" s="147">
        <v>38483</v>
      </c>
      <c r="FG44" s="147">
        <v>32096</v>
      </c>
      <c r="FH44" s="147">
        <v>1050733</v>
      </c>
      <c r="FI44" s="147">
        <v>1063135</v>
      </c>
      <c r="FJ44" s="147">
        <v>864641</v>
      </c>
      <c r="FK44" s="147">
        <v>872681</v>
      </c>
      <c r="FL44" s="147">
        <v>38884</v>
      </c>
      <c r="FM44" s="147">
        <v>32809</v>
      </c>
      <c r="FN44" s="147">
        <v>1054962</v>
      </c>
      <c r="FO44" s="147">
        <v>1066202</v>
      </c>
      <c r="FP44" s="147">
        <v>866910</v>
      </c>
      <c r="FQ44" s="147">
        <v>873669</v>
      </c>
      <c r="FR44" s="147">
        <v>39712</v>
      </c>
      <c r="FS44" s="147">
        <v>33698</v>
      </c>
    </row>
    <row r="45" spans="1:175" x14ac:dyDescent="0.2">
      <c r="A45" s="107" t="s">
        <v>51</v>
      </c>
      <c r="B45" s="147" t="e">
        <v>#N/A</v>
      </c>
      <c r="C45" s="147" t="e">
        <v>#N/A</v>
      </c>
      <c r="D45" s="147" t="e">
        <v>#N/A</v>
      </c>
      <c r="E45" s="147" t="e">
        <v>#N/A</v>
      </c>
      <c r="F45" s="147" t="e">
        <v>#N/A</v>
      </c>
      <c r="G45" s="147" t="e">
        <v>#N/A</v>
      </c>
      <c r="H45" s="147" t="e">
        <v>#N/A</v>
      </c>
      <c r="I45" s="147" t="e">
        <v>#N/A</v>
      </c>
      <c r="J45" s="147" t="e">
        <v>#N/A</v>
      </c>
      <c r="K45" s="147" t="e">
        <v>#N/A</v>
      </c>
      <c r="L45" s="147" t="e">
        <v>#N/A</v>
      </c>
      <c r="M45" s="147" t="e">
        <v>#N/A</v>
      </c>
      <c r="N45" s="147" t="e">
        <v>#N/A</v>
      </c>
      <c r="O45" s="147" t="e">
        <v>#N/A</v>
      </c>
      <c r="P45" s="147" t="e">
        <v>#N/A</v>
      </c>
      <c r="Q45" s="147" t="e">
        <v>#N/A</v>
      </c>
      <c r="R45" s="147" t="e">
        <v>#N/A</v>
      </c>
      <c r="S45" s="147" t="e">
        <v>#N/A</v>
      </c>
      <c r="T45" s="147" t="e">
        <v>#N/A</v>
      </c>
      <c r="U45" s="147" t="e">
        <v>#N/A</v>
      </c>
      <c r="V45" s="147" t="e">
        <v>#N/A</v>
      </c>
      <c r="W45" s="147" t="e">
        <v>#N/A</v>
      </c>
      <c r="X45" s="147" t="e">
        <v>#N/A</v>
      </c>
      <c r="Y45" s="147" t="e">
        <v>#N/A</v>
      </c>
      <c r="Z45" s="147" t="e">
        <v>#N/A</v>
      </c>
      <c r="AA45" s="147" t="e">
        <v>#N/A</v>
      </c>
      <c r="AB45" s="147" t="e">
        <v>#N/A</v>
      </c>
      <c r="AC45" s="147" t="e">
        <v>#N/A</v>
      </c>
      <c r="AD45" s="147" t="e">
        <v>#N/A</v>
      </c>
      <c r="AE45" s="147" t="e">
        <v>#N/A</v>
      </c>
      <c r="AF45" s="147" t="e">
        <v>#N/A</v>
      </c>
      <c r="AG45" s="147" t="e">
        <v>#N/A</v>
      </c>
      <c r="AH45" s="147" t="e">
        <v>#N/A</v>
      </c>
      <c r="AI45" s="147" t="e">
        <v>#N/A</v>
      </c>
      <c r="AJ45" s="147" t="e">
        <v>#N/A</v>
      </c>
      <c r="AK45" s="147" t="e">
        <v>#N/A</v>
      </c>
      <c r="AL45" s="147" t="e">
        <v>#N/A</v>
      </c>
      <c r="AM45" s="147" t="e">
        <v>#N/A</v>
      </c>
      <c r="AN45" s="147" t="e">
        <v>#N/A</v>
      </c>
      <c r="AO45" s="147" t="e">
        <v>#N/A</v>
      </c>
      <c r="AP45" s="147" t="e">
        <v>#N/A</v>
      </c>
      <c r="AQ45" s="147" t="e">
        <v>#N/A</v>
      </c>
      <c r="AR45" s="147" t="e">
        <v>#N/A</v>
      </c>
      <c r="AS45" s="147" t="e">
        <v>#N/A</v>
      </c>
      <c r="AT45" s="147" t="e">
        <v>#N/A</v>
      </c>
      <c r="AU45" s="147" t="e">
        <v>#N/A</v>
      </c>
      <c r="AV45" s="147" t="e">
        <v>#N/A</v>
      </c>
      <c r="AW45" s="147" t="e">
        <v>#N/A</v>
      </c>
      <c r="AX45" s="147" t="e">
        <v>#N/A</v>
      </c>
      <c r="AY45" s="147" t="e">
        <v>#N/A</v>
      </c>
      <c r="AZ45" s="147" t="e">
        <v>#N/A</v>
      </c>
      <c r="BA45" s="147" t="e">
        <v>#N/A</v>
      </c>
      <c r="BB45" s="147" t="e">
        <v>#N/A</v>
      </c>
      <c r="BC45" s="147" t="e">
        <v>#N/A</v>
      </c>
      <c r="BD45" s="147" t="e">
        <v>#N/A</v>
      </c>
      <c r="BE45" s="147" t="e">
        <v>#N/A</v>
      </c>
      <c r="BF45" s="147" t="e">
        <v>#N/A</v>
      </c>
      <c r="BG45" s="147" t="e">
        <v>#N/A</v>
      </c>
      <c r="BH45" s="147" t="e">
        <v>#N/A</v>
      </c>
      <c r="BI45" s="147" t="e">
        <v>#N/A</v>
      </c>
      <c r="BJ45" s="147" t="e">
        <v>#N/A</v>
      </c>
      <c r="BK45" s="147" t="e">
        <v>#N/A</v>
      </c>
      <c r="BL45" s="147" t="e">
        <v>#N/A</v>
      </c>
      <c r="BM45" s="147" t="e">
        <v>#N/A</v>
      </c>
      <c r="BN45" s="147" t="e">
        <v>#N/A</v>
      </c>
      <c r="BO45" s="147" t="e">
        <v>#N/A</v>
      </c>
      <c r="BP45" s="147" t="e">
        <v>#N/A</v>
      </c>
      <c r="BQ45" s="147" t="e">
        <v>#N/A</v>
      </c>
      <c r="BR45" s="147" t="e">
        <v>#N/A</v>
      </c>
      <c r="BS45" s="147" t="e">
        <v>#N/A</v>
      </c>
      <c r="BT45" s="147" t="e">
        <v>#N/A</v>
      </c>
      <c r="BU45" s="147" t="e">
        <v>#N/A</v>
      </c>
      <c r="BV45" s="147" t="e">
        <v>#N/A</v>
      </c>
      <c r="BW45" s="147" t="e">
        <v>#N/A</v>
      </c>
      <c r="BX45" s="147" t="e">
        <v>#N/A</v>
      </c>
      <c r="BY45" s="147" t="e">
        <v>#N/A</v>
      </c>
      <c r="BZ45" s="147" t="e">
        <v>#N/A</v>
      </c>
      <c r="CA45" s="147" t="e">
        <v>#N/A</v>
      </c>
      <c r="CB45" s="147" t="e">
        <v>#N/A</v>
      </c>
      <c r="CC45" s="147" t="e">
        <v>#N/A</v>
      </c>
      <c r="CD45" s="147" t="e">
        <v>#N/A</v>
      </c>
      <c r="CE45" s="147" t="e">
        <v>#N/A</v>
      </c>
      <c r="CF45" s="147" t="e">
        <v>#N/A</v>
      </c>
      <c r="CG45" s="147" t="e">
        <v>#N/A</v>
      </c>
      <c r="CH45" s="147" t="e">
        <v>#N/A</v>
      </c>
      <c r="CI45" s="147" t="e">
        <v>#N/A</v>
      </c>
      <c r="CJ45" s="147" t="e">
        <v>#N/A</v>
      </c>
      <c r="CK45" s="147" t="e">
        <v>#N/A</v>
      </c>
      <c r="CL45" s="147" t="e">
        <v>#N/A</v>
      </c>
      <c r="CM45" s="147" t="e">
        <v>#N/A</v>
      </c>
      <c r="CN45" s="147">
        <v>9400327</v>
      </c>
      <c r="CO45" s="147">
        <v>10019702</v>
      </c>
      <c r="CP45" s="147">
        <v>6895980</v>
      </c>
      <c r="CQ45" s="147">
        <v>7199934</v>
      </c>
      <c r="CR45" s="147">
        <v>1639482</v>
      </c>
      <c r="CS45" s="147">
        <v>1896348</v>
      </c>
      <c r="CT45" s="147">
        <v>9498631</v>
      </c>
      <c r="CU45" s="147">
        <v>10102083</v>
      </c>
      <c r="CV45" s="147">
        <v>6942772</v>
      </c>
      <c r="CW45" s="147">
        <v>7229570</v>
      </c>
      <c r="CX45" s="147">
        <v>1664445</v>
      </c>
      <c r="CY45" s="147">
        <v>1920098</v>
      </c>
      <c r="CZ45" s="147">
        <v>9586686</v>
      </c>
      <c r="DA45" s="147">
        <v>10170709</v>
      </c>
      <c r="DB45" s="147">
        <v>6981320</v>
      </c>
      <c r="DC45" s="147">
        <v>7249805</v>
      </c>
      <c r="DD45" s="147">
        <v>1687611</v>
      </c>
      <c r="DE45" s="147">
        <v>1939445</v>
      </c>
      <c r="DF45" s="147">
        <v>9662249</v>
      </c>
      <c r="DG45" s="147">
        <v>10230091</v>
      </c>
      <c r="DH45" s="147">
        <v>7009867</v>
      </c>
      <c r="DI45" s="147">
        <v>7262996</v>
      </c>
      <c r="DJ45" s="147">
        <v>1710804</v>
      </c>
      <c r="DK45" s="147">
        <v>1958908</v>
      </c>
      <c r="DL45" s="147">
        <v>9723526</v>
      </c>
      <c r="DM45" s="147">
        <v>10279021</v>
      </c>
      <c r="DN45" s="147">
        <v>7028182</v>
      </c>
      <c r="DO45" s="147">
        <v>7267865</v>
      </c>
      <c r="DP45" s="147">
        <v>1728239</v>
      </c>
      <c r="DQ45" s="147">
        <v>1974255</v>
      </c>
      <c r="DR45" s="147">
        <v>9775423</v>
      </c>
      <c r="DS45" s="147">
        <v>10314995</v>
      </c>
      <c r="DT45" s="147">
        <v>7038392</v>
      </c>
      <c r="DU45" s="147">
        <v>7263596</v>
      </c>
      <c r="DV45" s="147">
        <v>1744487</v>
      </c>
      <c r="DW45" s="147">
        <v>1986805</v>
      </c>
      <c r="DX45" s="147">
        <v>9817180</v>
      </c>
      <c r="DY45" s="147">
        <v>10335822</v>
      </c>
      <c r="DZ45" s="147">
        <v>7042265</v>
      </c>
      <c r="EA45" s="147">
        <v>7249239</v>
      </c>
      <c r="EB45" s="147">
        <v>1758029</v>
      </c>
      <c r="EC45" s="147">
        <v>1996012</v>
      </c>
      <c r="ED45" s="147">
        <v>9844333</v>
      </c>
      <c r="EE45" s="147">
        <v>10347833</v>
      </c>
      <c r="EF45" s="147">
        <v>7039801</v>
      </c>
      <c r="EG45" s="147">
        <v>7235414</v>
      </c>
      <c r="EH45" s="147">
        <v>1768146</v>
      </c>
      <c r="EI45" s="147">
        <v>2001271</v>
      </c>
      <c r="EJ45" s="147">
        <v>9867590</v>
      </c>
      <c r="EK45" s="147">
        <v>10356686</v>
      </c>
      <c r="EL45" s="147">
        <v>7038559</v>
      </c>
      <c r="EM45" s="147">
        <v>7224385</v>
      </c>
      <c r="EN45" s="147">
        <v>1777449</v>
      </c>
      <c r="EO45" s="147">
        <v>2005452</v>
      </c>
      <c r="EP45" s="147">
        <v>9873185</v>
      </c>
      <c r="EQ45" s="147">
        <v>10350805</v>
      </c>
      <c r="ER45" s="147">
        <v>7023382</v>
      </c>
      <c r="ES45" s="147">
        <v>7201079</v>
      </c>
      <c r="ET45" s="147">
        <v>1784267</v>
      </c>
      <c r="EU45" s="147">
        <v>2007964</v>
      </c>
      <c r="EV45" s="147">
        <v>9818961</v>
      </c>
      <c r="EW45" s="147">
        <v>10286210</v>
      </c>
      <c r="EX45" s="147">
        <v>6967837</v>
      </c>
      <c r="EY45" s="147">
        <v>7138002</v>
      </c>
      <c r="EZ45" s="147">
        <v>1780289</v>
      </c>
      <c r="FA45" s="147">
        <v>1999849</v>
      </c>
      <c r="FB45" s="147">
        <v>9692800</v>
      </c>
      <c r="FC45" s="147">
        <v>10155476</v>
      </c>
      <c r="FD45" s="147">
        <v>6864091</v>
      </c>
      <c r="FE45" s="147">
        <v>7034731</v>
      </c>
      <c r="FF45" s="147">
        <v>1759769</v>
      </c>
      <c r="FG45" s="147">
        <v>1973979</v>
      </c>
      <c r="FH45" s="147">
        <v>9618914</v>
      </c>
      <c r="FI45" s="147">
        <v>10084833</v>
      </c>
      <c r="FJ45" s="147">
        <v>6793729</v>
      </c>
      <c r="FK45" s="147">
        <v>6967432</v>
      </c>
      <c r="FL45" s="147">
        <v>1743620</v>
      </c>
      <c r="FM45" s="147">
        <v>1954728</v>
      </c>
      <c r="FN45" s="147">
        <v>9639589</v>
      </c>
      <c r="FO45" s="147">
        <v>10097778</v>
      </c>
      <c r="FP45" s="147">
        <v>6775210</v>
      </c>
      <c r="FQ45" s="147">
        <v>6945294</v>
      </c>
      <c r="FR45" s="147">
        <v>1755993</v>
      </c>
      <c r="FS45" s="147">
        <v>1958276</v>
      </c>
    </row>
    <row r="46" spans="1:175" x14ac:dyDescent="0.2">
      <c r="A46" s="107" t="s">
        <v>52</v>
      </c>
      <c r="B46" s="147" t="e">
        <v>#N/A</v>
      </c>
      <c r="C46" s="147" t="e">
        <v>#N/A</v>
      </c>
      <c r="D46" s="147" t="e">
        <v>#N/A</v>
      </c>
      <c r="E46" s="147" t="e">
        <v>#N/A</v>
      </c>
      <c r="F46" s="147" t="e">
        <v>#N/A</v>
      </c>
      <c r="G46" s="147" t="e">
        <v>#N/A</v>
      </c>
      <c r="H46" s="147" t="e">
        <v>#N/A</v>
      </c>
      <c r="I46" s="147" t="e">
        <v>#N/A</v>
      </c>
      <c r="J46" s="147" t="e">
        <v>#N/A</v>
      </c>
      <c r="K46" s="147" t="e">
        <v>#N/A</v>
      </c>
      <c r="L46" s="147" t="e">
        <v>#N/A</v>
      </c>
      <c r="M46" s="147" t="e">
        <v>#N/A</v>
      </c>
      <c r="N46" s="147" t="e">
        <v>#N/A</v>
      </c>
      <c r="O46" s="147" t="e">
        <v>#N/A</v>
      </c>
      <c r="P46" s="147" t="e">
        <v>#N/A</v>
      </c>
      <c r="Q46" s="147" t="e">
        <v>#N/A</v>
      </c>
      <c r="R46" s="147" t="e">
        <v>#N/A</v>
      </c>
      <c r="S46" s="147" t="e">
        <v>#N/A</v>
      </c>
      <c r="T46" s="147" t="e">
        <v>#N/A</v>
      </c>
      <c r="U46" s="147" t="e">
        <v>#N/A</v>
      </c>
      <c r="V46" s="147" t="e">
        <v>#N/A</v>
      </c>
      <c r="W46" s="147" t="e">
        <v>#N/A</v>
      </c>
      <c r="X46" s="147" t="e">
        <v>#N/A</v>
      </c>
      <c r="Y46" s="147" t="e">
        <v>#N/A</v>
      </c>
      <c r="Z46" s="147" t="e">
        <v>#N/A</v>
      </c>
      <c r="AA46" s="147" t="e">
        <v>#N/A</v>
      </c>
      <c r="AB46" s="147" t="e">
        <v>#N/A</v>
      </c>
      <c r="AC46" s="147" t="e">
        <v>#N/A</v>
      </c>
      <c r="AD46" s="147" t="e">
        <v>#N/A</v>
      </c>
      <c r="AE46" s="147" t="e">
        <v>#N/A</v>
      </c>
      <c r="AF46" s="147" t="e">
        <v>#N/A</v>
      </c>
      <c r="AG46" s="147" t="e">
        <v>#N/A</v>
      </c>
      <c r="AH46" s="147" t="e">
        <v>#N/A</v>
      </c>
      <c r="AI46" s="147" t="e">
        <v>#N/A</v>
      </c>
      <c r="AJ46" s="147" t="e">
        <v>#N/A</v>
      </c>
      <c r="AK46" s="147" t="e">
        <v>#N/A</v>
      </c>
      <c r="AL46" s="147" t="e">
        <v>#N/A</v>
      </c>
      <c r="AM46" s="147" t="e">
        <v>#N/A</v>
      </c>
      <c r="AN46" s="147" t="e">
        <v>#N/A</v>
      </c>
      <c r="AO46" s="147" t="e">
        <v>#N/A</v>
      </c>
      <c r="AP46" s="147" t="e">
        <v>#N/A</v>
      </c>
      <c r="AQ46" s="147" t="e">
        <v>#N/A</v>
      </c>
      <c r="AR46" s="147" t="e">
        <v>#N/A</v>
      </c>
      <c r="AS46" s="147" t="e">
        <v>#N/A</v>
      </c>
      <c r="AT46" s="147" t="e">
        <v>#N/A</v>
      </c>
      <c r="AU46" s="147" t="e">
        <v>#N/A</v>
      </c>
      <c r="AV46" s="147" t="e">
        <v>#N/A</v>
      </c>
      <c r="AW46" s="147" t="e">
        <v>#N/A</v>
      </c>
      <c r="AX46" s="147" t="e">
        <v>#N/A</v>
      </c>
      <c r="AY46" s="147" t="e">
        <v>#N/A</v>
      </c>
      <c r="AZ46" s="147" t="e">
        <v>#N/A</v>
      </c>
      <c r="BA46" s="147" t="e">
        <v>#N/A</v>
      </c>
      <c r="BB46" s="147" t="e">
        <v>#N/A</v>
      </c>
      <c r="BC46" s="147" t="e">
        <v>#N/A</v>
      </c>
      <c r="BD46" s="147" t="e">
        <v>#N/A</v>
      </c>
      <c r="BE46" s="147" t="e">
        <v>#N/A</v>
      </c>
      <c r="BF46" s="147" t="e">
        <v>#N/A</v>
      </c>
      <c r="BG46" s="147" t="e">
        <v>#N/A</v>
      </c>
      <c r="BH46" s="147" t="e">
        <v>#N/A</v>
      </c>
      <c r="BI46" s="147" t="e">
        <v>#N/A</v>
      </c>
      <c r="BJ46" s="147" t="e">
        <v>#N/A</v>
      </c>
      <c r="BK46" s="147" t="e">
        <v>#N/A</v>
      </c>
      <c r="BL46" s="147" t="e">
        <v>#N/A</v>
      </c>
      <c r="BM46" s="147" t="e">
        <v>#N/A</v>
      </c>
      <c r="BN46" s="147" t="e">
        <v>#N/A</v>
      </c>
      <c r="BO46" s="147" t="e">
        <v>#N/A</v>
      </c>
      <c r="BP46" s="147" t="e">
        <v>#N/A</v>
      </c>
      <c r="BQ46" s="147" t="e">
        <v>#N/A</v>
      </c>
      <c r="BR46" s="147" t="e">
        <v>#N/A</v>
      </c>
      <c r="BS46" s="147" t="e">
        <v>#N/A</v>
      </c>
      <c r="BT46" s="147" t="e">
        <v>#N/A</v>
      </c>
      <c r="BU46" s="147" t="e">
        <v>#N/A</v>
      </c>
      <c r="BV46" s="147" t="e">
        <v>#N/A</v>
      </c>
      <c r="BW46" s="147" t="e">
        <v>#N/A</v>
      </c>
      <c r="BX46" s="147" t="e">
        <v>#N/A</v>
      </c>
      <c r="BY46" s="147" t="e">
        <v>#N/A</v>
      </c>
      <c r="BZ46" s="147" t="e">
        <v>#N/A</v>
      </c>
      <c r="CA46" s="147" t="e">
        <v>#N/A</v>
      </c>
      <c r="CB46" s="147" t="e">
        <v>#N/A</v>
      </c>
      <c r="CC46" s="147" t="e">
        <v>#N/A</v>
      </c>
      <c r="CD46" s="147" t="e">
        <v>#N/A</v>
      </c>
      <c r="CE46" s="147" t="e">
        <v>#N/A</v>
      </c>
      <c r="CF46" s="147" t="e">
        <v>#N/A</v>
      </c>
      <c r="CG46" s="147" t="e">
        <v>#N/A</v>
      </c>
      <c r="CH46" s="147" t="e">
        <v>#N/A</v>
      </c>
      <c r="CI46" s="147" t="e">
        <v>#N/A</v>
      </c>
      <c r="CJ46" s="147" t="e">
        <v>#N/A</v>
      </c>
      <c r="CK46" s="147" t="e">
        <v>#N/A</v>
      </c>
      <c r="CL46" s="147" t="e">
        <v>#N/A</v>
      </c>
      <c r="CM46" s="147" t="e">
        <v>#N/A</v>
      </c>
      <c r="CN46" s="147">
        <v>4669393</v>
      </c>
      <c r="CO46" s="147">
        <v>4901809</v>
      </c>
      <c r="CP46" s="147">
        <v>3458039</v>
      </c>
      <c r="CQ46" s="147">
        <v>3551712</v>
      </c>
      <c r="CR46" s="147">
        <v>1015072</v>
      </c>
      <c r="CS46" s="147">
        <v>1145206</v>
      </c>
      <c r="CT46" s="147">
        <v>4702879</v>
      </c>
      <c r="CU46" s="147">
        <v>4938930</v>
      </c>
      <c r="CV46" s="147">
        <v>3473525</v>
      </c>
      <c r="CW46" s="147">
        <v>3569652</v>
      </c>
      <c r="CX46" s="147">
        <v>1026958</v>
      </c>
      <c r="CY46" s="147">
        <v>1157700</v>
      </c>
      <c r="CZ46" s="147">
        <v>4743337</v>
      </c>
      <c r="DA46" s="147">
        <v>4977400</v>
      </c>
      <c r="DB46" s="147">
        <v>3493768</v>
      </c>
      <c r="DC46" s="147">
        <v>3586681</v>
      </c>
      <c r="DD46" s="147">
        <v>1039606</v>
      </c>
      <c r="DE46" s="147">
        <v>1170959</v>
      </c>
      <c r="DF46" s="147">
        <v>4785230</v>
      </c>
      <c r="DG46" s="147">
        <v>5016446</v>
      </c>
      <c r="DH46" s="147">
        <v>3513292</v>
      </c>
      <c r="DI46" s="147">
        <v>3602980</v>
      </c>
      <c r="DJ46" s="147">
        <v>1053450</v>
      </c>
      <c r="DK46" s="147">
        <v>1184685</v>
      </c>
      <c r="DL46" s="147">
        <v>4823702</v>
      </c>
      <c r="DM46" s="147">
        <v>5054446</v>
      </c>
      <c r="DN46" s="147">
        <v>3531749</v>
      </c>
      <c r="DO46" s="147">
        <v>3620586</v>
      </c>
      <c r="DP46" s="147">
        <v>1065555</v>
      </c>
      <c r="DQ46" s="147">
        <v>1197101</v>
      </c>
      <c r="DR46" s="147">
        <v>4870106</v>
      </c>
      <c r="DS46" s="147">
        <v>5094101</v>
      </c>
      <c r="DT46" s="147">
        <v>3558504</v>
      </c>
      <c r="DU46" s="147">
        <v>3641517</v>
      </c>
      <c r="DV46" s="147">
        <v>1077272</v>
      </c>
      <c r="DW46" s="147">
        <v>1208394</v>
      </c>
      <c r="DX46" s="147">
        <v>4926439</v>
      </c>
      <c r="DY46" s="147">
        <v>5148139</v>
      </c>
      <c r="DZ46" s="147">
        <v>3591640</v>
      </c>
      <c r="EA46" s="147">
        <v>3671719</v>
      </c>
      <c r="EB46" s="147">
        <v>1090913</v>
      </c>
      <c r="EC46" s="147">
        <v>1222819</v>
      </c>
      <c r="ED46" s="147">
        <v>4977211</v>
      </c>
      <c r="EE46" s="147">
        <v>5196767</v>
      </c>
      <c r="EF46" s="147">
        <v>3618962</v>
      </c>
      <c r="EG46" s="147">
        <v>3697930</v>
      </c>
      <c r="EH46" s="147">
        <v>1104521</v>
      </c>
      <c r="EI46" s="147">
        <v>1235961</v>
      </c>
      <c r="EJ46" s="147">
        <v>5028422</v>
      </c>
      <c r="EK46" s="147">
        <v>5246853</v>
      </c>
      <c r="EL46" s="147">
        <v>3649765</v>
      </c>
      <c r="EM46" s="147">
        <v>3727161</v>
      </c>
      <c r="EN46" s="147">
        <v>1117705</v>
      </c>
      <c r="EO46" s="147">
        <v>1249374</v>
      </c>
      <c r="EP46" s="147">
        <v>5077762</v>
      </c>
      <c r="EQ46" s="147">
        <v>5293671</v>
      </c>
      <c r="ER46" s="147">
        <v>3679191</v>
      </c>
      <c r="ES46" s="147">
        <v>3753506</v>
      </c>
      <c r="ET46" s="147">
        <v>1129778</v>
      </c>
      <c r="EU46" s="147">
        <v>1262146</v>
      </c>
      <c r="EV46" s="147">
        <v>5115771</v>
      </c>
      <c r="EW46" s="147">
        <v>5333881</v>
      </c>
      <c r="EX46" s="147">
        <v>3703457</v>
      </c>
      <c r="EY46" s="147">
        <v>3778098</v>
      </c>
      <c r="EZ46" s="147">
        <v>1136356</v>
      </c>
      <c r="FA46" s="147">
        <v>1271044</v>
      </c>
      <c r="FB46" s="147">
        <v>5166737</v>
      </c>
      <c r="FC46" s="147">
        <v>5397583</v>
      </c>
      <c r="FD46" s="147">
        <v>3733249</v>
      </c>
      <c r="FE46" s="147">
        <v>3816343</v>
      </c>
      <c r="FF46" s="147">
        <v>1148917</v>
      </c>
      <c r="FG46" s="147">
        <v>1287348</v>
      </c>
      <c r="FH46" s="147">
        <v>5235170</v>
      </c>
      <c r="FI46" s="147">
        <v>5475623</v>
      </c>
      <c r="FJ46" s="147">
        <v>3772007</v>
      </c>
      <c r="FK46" s="147">
        <v>3860418</v>
      </c>
      <c r="FL46" s="147">
        <v>1164894</v>
      </c>
      <c r="FM46" s="147">
        <v>1306689</v>
      </c>
      <c r="FN46" s="147">
        <v>5315300</v>
      </c>
      <c r="FO46" s="147">
        <v>5565889</v>
      </c>
      <c r="FP46" s="147">
        <v>3819251</v>
      </c>
      <c r="FQ46" s="147">
        <v>3913576</v>
      </c>
      <c r="FR46" s="147">
        <v>1180639</v>
      </c>
      <c r="FS46" s="147">
        <v>1325573</v>
      </c>
    </row>
    <row r="47" spans="1:175" x14ac:dyDescent="0.2">
      <c r="A47" s="107" t="s">
        <v>53</v>
      </c>
      <c r="B47" s="147" t="e">
        <v>#N/A</v>
      </c>
      <c r="C47" s="147" t="e">
        <v>#N/A</v>
      </c>
      <c r="D47" s="147" t="e">
        <v>#N/A</v>
      </c>
      <c r="E47" s="147" t="e">
        <v>#N/A</v>
      </c>
      <c r="F47" s="147" t="e">
        <v>#N/A</v>
      </c>
      <c r="G47" s="147" t="e">
        <v>#N/A</v>
      </c>
      <c r="H47" s="147" t="e">
        <v>#N/A</v>
      </c>
      <c r="I47" s="147" t="e">
        <v>#N/A</v>
      </c>
      <c r="J47" s="147" t="e">
        <v>#N/A</v>
      </c>
      <c r="K47" s="147" t="e">
        <v>#N/A</v>
      </c>
      <c r="L47" s="147" t="e">
        <v>#N/A</v>
      </c>
      <c r="M47" s="147" t="e">
        <v>#N/A</v>
      </c>
      <c r="N47" s="147" t="e">
        <v>#N/A</v>
      </c>
      <c r="O47" s="147" t="e">
        <v>#N/A</v>
      </c>
      <c r="P47" s="147" t="e">
        <v>#N/A</v>
      </c>
      <c r="Q47" s="147" t="e">
        <v>#N/A</v>
      </c>
      <c r="R47" s="147" t="e">
        <v>#N/A</v>
      </c>
      <c r="S47" s="147" t="e">
        <v>#N/A</v>
      </c>
      <c r="T47" s="147" t="e">
        <v>#N/A</v>
      </c>
      <c r="U47" s="147" t="e">
        <v>#N/A</v>
      </c>
      <c r="V47" s="147" t="e">
        <v>#N/A</v>
      </c>
      <c r="W47" s="147" t="e">
        <v>#N/A</v>
      </c>
      <c r="X47" s="147" t="e">
        <v>#N/A</v>
      </c>
      <c r="Y47" s="147" t="e">
        <v>#N/A</v>
      </c>
      <c r="Z47" s="147" t="e">
        <v>#N/A</v>
      </c>
      <c r="AA47" s="147" t="e">
        <v>#N/A</v>
      </c>
      <c r="AB47" s="147" t="e">
        <v>#N/A</v>
      </c>
      <c r="AC47" s="147" t="e">
        <v>#N/A</v>
      </c>
      <c r="AD47" s="147" t="e">
        <v>#N/A</v>
      </c>
      <c r="AE47" s="147" t="e">
        <v>#N/A</v>
      </c>
      <c r="AF47" s="147" t="e">
        <v>#N/A</v>
      </c>
      <c r="AG47" s="147" t="e">
        <v>#N/A</v>
      </c>
      <c r="AH47" s="147" t="e">
        <v>#N/A</v>
      </c>
      <c r="AI47" s="147" t="e">
        <v>#N/A</v>
      </c>
      <c r="AJ47" s="147" t="e">
        <v>#N/A</v>
      </c>
      <c r="AK47" s="147" t="e">
        <v>#N/A</v>
      </c>
      <c r="AL47" s="147" t="e">
        <v>#N/A</v>
      </c>
      <c r="AM47" s="147" t="e">
        <v>#N/A</v>
      </c>
      <c r="AN47" s="147" t="e">
        <v>#N/A</v>
      </c>
      <c r="AO47" s="147" t="e">
        <v>#N/A</v>
      </c>
      <c r="AP47" s="147" t="e">
        <v>#N/A</v>
      </c>
      <c r="AQ47" s="147" t="e">
        <v>#N/A</v>
      </c>
      <c r="AR47" s="147" t="e">
        <v>#N/A</v>
      </c>
      <c r="AS47" s="147" t="e">
        <v>#N/A</v>
      </c>
      <c r="AT47" s="147" t="e">
        <v>#N/A</v>
      </c>
      <c r="AU47" s="147" t="e">
        <v>#N/A</v>
      </c>
      <c r="AV47" s="147" t="e">
        <v>#N/A</v>
      </c>
      <c r="AW47" s="147" t="e">
        <v>#N/A</v>
      </c>
      <c r="AX47" s="147" t="e">
        <v>#N/A</v>
      </c>
      <c r="AY47" s="147" t="e">
        <v>#N/A</v>
      </c>
      <c r="AZ47" s="147" t="e">
        <v>#N/A</v>
      </c>
      <c r="BA47" s="147" t="e">
        <v>#N/A</v>
      </c>
      <c r="BB47" s="147" t="e">
        <v>#N/A</v>
      </c>
      <c r="BC47" s="147" t="e">
        <v>#N/A</v>
      </c>
      <c r="BD47" s="147" t="e">
        <v>#N/A</v>
      </c>
      <c r="BE47" s="147" t="e">
        <v>#N/A</v>
      </c>
      <c r="BF47" s="147" t="e">
        <v>#N/A</v>
      </c>
      <c r="BG47" s="147" t="e">
        <v>#N/A</v>
      </c>
      <c r="BH47" s="147" t="e">
        <v>#N/A</v>
      </c>
      <c r="BI47" s="147" t="e">
        <v>#N/A</v>
      </c>
      <c r="BJ47" s="147" t="e">
        <v>#N/A</v>
      </c>
      <c r="BK47" s="147" t="e">
        <v>#N/A</v>
      </c>
      <c r="BL47" s="147" t="e">
        <v>#N/A</v>
      </c>
      <c r="BM47" s="147" t="e">
        <v>#N/A</v>
      </c>
      <c r="BN47" s="147" t="e">
        <v>#N/A</v>
      </c>
      <c r="BO47" s="147" t="e">
        <v>#N/A</v>
      </c>
      <c r="BP47" s="147" t="e">
        <v>#N/A</v>
      </c>
      <c r="BQ47" s="147" t="e">
        <v>#N/A</v>
      </c>
      <c r="BR47" s="147" t="e">
        <v>#N/A</v>
      </c>
      <c r="BS47" s="147" t="e">
        <v>#N/A</v>
      </c>
      <c r="BT47" s="147" t="e">
        <v>#N/A</v>
      </c>
      <c r="BU47" s="147" t="e">
        <v>#N/A</v>
      </c>
      <c r="BV47" s="147" t="e">
        <v>#N/A</v>
      </c>
      <c r="BW47" s="147" t="e">
        <v>#N/A</v>
      </c>
      <c r="BX47" s="147" t="e">
        <v>#N/A</v>
      </c>
      <c r="BY47" s="147" t="e">
        <v>#N/A</v>
      </c>
      <c r="BZ47" s="147" t="e">
        <v>#N/A</v>
      </c>
      <c r="CA47" s="147" t="e">
        <v>#N/A</v>
      </c>
      <c r="CB47" s="147" t="e">
        <v>#N/A</v>
      </c>
      <c r="CC47" s="147" t="e">
        <v>#N/A</v>
      </c>
      <c r="CD47" s="147" t="e">
        <v>#N/A</v>
      </c>
      <c r="CE47" s="147" t="e">
        <v>#N/A</v>
      </c>
      <c r="CF47" s="147" t="e">
        <v>#N/A</v>
      </c>
      <c r="CG47" s="147" t="e">
        <v>#N/A</v>
      </c>
      <c r="CH47" s="147" t="e">
        <v>#N/A</v>
      </c>
      <c r="CI47" s="147" t="e">
        <v>#N/A</v>
      </c>
      <c r="CJ47" s="147" t="e">
        <v>#N/A</v>
      </c>
      <c r="CK47" s="147" t="e">
        <v>#N/A</v>
      </c>
      <c r="CL47" s="147" t="e">
        <v>#N/A</v>
      </c>
      <c r="CM47" s="147" t="e">
        <v>#N/A</v>
      </c>
      <c r="CN47" s="147">
        <v>341289</v>
      </c>
      <c r="CO47" s="147">
        <v>333763</v>
      </c>
      <c r="CP47" s="147">
        <v>311752</v>
      </c>
      <c r="CQ47" s="147">
        <v>305261</v>
      </c>
      <c r="CR47" s="147">
        <v>6167</v>
      </c>
      <c r="CS47" s="147">
        <v>4415</v>
      </c>
      <c r="CT47" s="147">
        <v>348340</v>
      </c>
      <c r="CU47" s="147">
        <v>338716</v>
      </c>
      <c r="CV47" s="147">
        <v>317486</v>
      </c>
      <c r="CW47" s="147">
        <v>309129</v>
      </c>
      <c r="CX47" s="147">
        <v>6791</v>
      </c>
      <c r="CY47" s="147">
        <v>4903</v>
      </c>
      <c r="CZ47" s="147">
        <v>358966</v>
      </c>
      <c r="DA47" s="147">
        <v>346010</v>
      </c>
      <c r="DB47" s="147">
        <v>326392</v>
      </c>
      <c r="DC47" s="147">
        <v>315105</v>
      </c>
      <c r="DD47" s="147">
        <v>7711</v>
      </c>
      <c r="DE47" s="147">
        <v>5594</v>
      </c>
      <c r="DF47" s="147">
        <v>371964</v>
      </c>
      <c r="DG47" s="147">
        <v>355299</v>
      </c>
      <c r="DH47" s="147">
        <v>336751</v>
      </c>
      <c r="DI47" s="147">
        <v>322420</v>
      </c>
      <c r="DJ47" s="147">
        <v>9316</v>
      </c>
      <c r="DK47" s="147">
        <v>6638</v>
      </c>
      <c r="DL47" s="147">
        <v>382118</v>
      </c>
      <c r="DM47" s="147">
        <v>362131</v>
      </c>
      <c r="DN47" s="147">
        <v>344615</v>
      </c>
      <c r="DO47" s="147">
        <v>327689</v>
      </c>
      <c r="DP47" s="147">
        <v>10822</v>
      </c>
      <c r="DQ47" s="147">
        <v>7660</v>
      </c>
      <c r="DR47" s="147">
        <v>392594</v>
      </c>
      <c r="DS47" s="147">
        <v>369974</v>
      </c>
      <c r="DT47" s="147">
        <v>351475</v>
      </c>
      <c r="DU47" s="147">
        <v>332737</v>
      </c>
      <c r="DV47" s="147">
        <v>13391</v>
      </c>
      <c r="DW47" s="147">
        <v>9392</v>
      </c>
      <c r="DX47" s="147">
        <v>393411</v>
      </c>
      <c r="DY47" s="147">
        <v>371071</v>
      </c>
      <c r="DZ47" s="147">
        <v>350252</v>
      </c>
      <c r="EA47" s="147">
        <v>331973</v>
      </c>
      <c r="EB47" s="147">
        <v>14941</v>
      </c>
      <c r="EC47" s="147">
        <v>10727</v>
      </c>
      <c r="ED47" s="147">
        <v>393861</v>
      </c>
      <c r="EE47" s="147">
        <v>372567</v>
      </c>
      <c r="EF47" s="147">
        <v>349300</v>
      </c>
      <c r="EG47" s="147">
        <v>331696</v>
      </c>
      <c r="EH47" s="147">
        <v>15707</v>
      </c>
      <c r="EI47" s="147">
        <v>11568</v>
      </c>
      <c r="EJ47" s="147">
        <v>396190</v>
      </c>
      <c r="EK47" s="147">
        <v>375041</v>
      </c>
      <c r="EL47" s="147">
        <v>350473</v>
      </c>
      <c r="EM47" s="147">
        <v>332896</v>
      </c>
      <c r="EN47" s="147">
        <v>16582</v>
      </c>
      <c r="EO47" s="147">
        <v>12495</v>
      </c>
      <c r="EP47" s="147">
        <v>399086</v>
      </c>
      <c r="EQ47" s="147">
        <v>377288</v>
      </c>
      <c r="ER47" s="147">
        <v>352546</v>
      </c>
      <c r="ES47" s="147">
        <v>334385</v>
      </c>
      <c r="ET47" s="147">
        <v>17124</v>
      </c>
      <c r="EU47" s="147">
        <v>13135</v>
      </c>
      <c r="EV47" s="147">
        <v>400795</v>
      </c>
      <c r="EW47" s="147">
        <v>378768</v>
      </c>
      <c r="EX47" s="147">
        <v>353624</v>
      </c>
      <c r="EY47" s="147">
        <v>335455</v>
      </c>
      <c r="EZ47" s="147">
        <v>17594</v>
      </c>
      <c r="FA47" s="147">
        <v>13560</v>
      </c>
      <c r="FB47" s="147">
        <v>399375</v>
      </c>
      <c r="FC47" s="147">
        <v>378591</v>
      </c>
      <c r="FD47" s="147">
        <v>351999</v>
      </c>
      <c r="FE47" s="147">
        <v>334718</v>
      </c>
      <c r="FF47" s="147">
        <v>17651</v>
      </c>
      <c r="FG47" s="147">
        <v>13978</v>
      </c>
      <c r="FH47" s="147">
        <v>400602</v>
      </c>
      <c r="FI47" s="147">
        <v>380455</v>
      </c>
      <c r="FJ47" s="147">
        <v>352131</v>
      </c>
      <c r="FK47" s="147">
        <v>334933</v>
      </c>
      <c r="FL47" s="147">
        <v>18131</v>
      </c>
      <c r="FM47" s="147">
        <v>14817</v>
      </c>
      <c r="FN47" s="147">
        <v>404725</v>
      </c>
      <c r="FO47" s="147">
        <v>384322</v>
      </c>
      <c r="FP47" s="147">
        <v>354170</v>
      </c>
      <c r="FQ47" s="147">
        <v>336716</v>
      </c>
      <c r="FR47" s="147">
        <v>19157</v>
      </c>
      <c r="FS47" s="147">
        <v>15813</v>
      </c>
    </row>
    <row r="48" spans="1:175" x14ac:dyDescent="0.2">
      <c r="A48" s="107" t="s">
        <v>54</v>
      </c>
      <c r="B48" s="147" t="e">
        <v>#N/A</v>
      </c>
      <c r="C48" s="147" t="e">
        <v>#N/A</v>
      </c>
      <c r="D48" s="147" t="e">
        <v>#N/A</v>
      </c>
      <c r="E48" s="147" t="e">
        <v>#N/A</v>
      </c>
      <c r="F48" s="147" t="e">
        <v>#N/A</v>
      </c>
      <c r="G48" s="147" t="e">
        <v>#N/A</v>
      </c>
      <c r="H48" s="147" t="e">
        <v>#N/A</v>
      </c>
      <c r="I48" s="147" t="e">
        <v>#N/A</v>
      </c>
      <c r="J48" s="147" t="e">
        <v>#N/A</v>
      </c>
      <c r="K48" s="147" t="e">
        <v>#N/A</v>
      </c>
      <c r="L48" s="147" t="e">
        <v>#N/A</v>
      </c>
      <c r="M48" s="147" t="e">
        <v>#N/A</v>
      </c>
      <c r="N48" s="147" t="e">
        <v>#N/A</v>
      </c>
      <c r="O48" s="147" t="e">
        <v>#N/A</v>
      </c>
      <c r="P48" s="147" t="e">
        <v>#N/A</v>
      </c>
      <c r="Q48" s="147" t="e">
        <v>#N/A</v>
      </c>
      <c r="R48" s="147" t="e">
        <v>#N/A</v>
      </c>
      <c r="S48" s="147" t="e">
        <v>#N/A</v>
      </c>
      <c r="T48" s="147" t="e">
        <v>#N/A</v>
      </c>
      <c r="U48" s="147" t="e">
        <v>#N/A</v>
      </c>
      <c r="V48" s="147" t="e">
        <v>#N/A</v>
      </c>
      <c r="W48" s="147" t="e">
        <v>#N/A</v>
      </c>
      <c r="X48" s="147" t="e">
        <v>#N/A</v>
      </c>
      <c r="Y48" s="147" t="e">
        <v>#N/A</v>
      </c>
      <c r="Z48" s="147" t="e">
        <v>#N/A</v>
      </c>
      <c r="AA48" s="147" t="e">
        <v>#N/A</v>
      </c>
      <c r="AB48" s="147" t="e">
        <v>#N/A</v>
      </c>
      <c r="AC48" s="147" t="e">
        <v>#N/A</v>
      </c>
      <c r="AD48" s="147" t="e">
        <v>#N/A</v>
      </c>
      <c r="AE48" s="147" t="e">
        <v>#N/A</v>
      </c>
      <c r="AF48" s="147" t="e">
        <v>#N/A</v>
      </c>
      <c r="AG48" s="147" t="e">
        <v>#N/A</v>
      </c>
      <c r="AH48" s="147" t="e">
        <v>#N/A</v>
      </c>
      <c r="AI48" s="147" t="e">
        <v>#N/A</v>
      </c>
      <c r="AJ48" s="147" t="e">
        <v>#N/A</v>
      </c>
      <c r="AK48" s="147" t="e">
        <v>#N/A</v>
      </c>
      <c r="AL48" s="147" t="e">
        <v>#N/A</v>
      </c>
      <c r="AM48" s="147" t="e">
        <v>#N/A</v>
      </c>
      <c r="AN48" s="147" t="e">
        <v>#N/A</v>
      </c>
      <c r="AO48" s="147" t="e">
        <v>#N/A</v>
      </c>
      <c r="AP48" s="147" t="e">
        <v>#N/A</v>
      </c>
      <c r="AQ48" s="147" t="e">
        <v>#N/A</v>
      </c>
      <c r="AR48" s="147" t="e">
        <v>#N/A</v>
      </c>
      <c r="AS48" s="147" t="e">
        <v>#N/A</v>
      </c>
      <c r="AT48" s="147" t="e">
        <v>#N/A</v>
      </c>
      <c r="AU48" s="147" t="e">
        <v>#N/A</v>
      </c>
      <c r="AV48" s="147" t="e">
        <v>#N/A</v>
      </c>
      <c r="AW48" s="147" t="e">
        <v>#N/A</v>
      </c>
      <c r="AX48" s="147" t="e">
        <v>#N/A</v>
      </c>
      <c r="AY48" s="147" t="e">
        <v>#N/A</v>
      </c>
      <c r="AZ48" s="147" t="e">
        <v>#N/A</v>
      </c>
      <c r="BA48" s="147" t="e">
        <v>#N/A</v>
      </c>
      <c r="BB48" s="147" t="e">
        <v>#N/A</v>
      </c>
      <c r="BC48" s="147" t="e">
        <v>#N/A</v>
      </c>
      <c r="BD48" s="147" t="e">
        <v>#N/A</v>
      </c>
      <c r="BE48" s="147" t="e">
        <v>#N/A</v>
      </c>
      <c r="BF48" s="147" t="e">
        <v>#N/A</v>
      </c>
      <c r="BG48" s="147" t="e">
        <v>#N/A</v>
      </c>
      <c r="BH48" s="147" t="e">
        <v>#N/A</v>
      </c>
      <c r="BI48" s="147" t="e">
        <v>#N/A</v>
      </c>
      <c r="BJ48" s="147" t="e">
        <v>#N/A</v>
      </c>
      <c r="BK48" s="147" t="e">
        <v>#N/A</v>
      </c>
      <c r="BL48" s="147" t="e">
        <v>#N/A</v>
      </c>
      <c r="BM48" s="147" t="e">
        <v>#N/A</v>
      </c>
      <c r="BN48" s="147" t="e">
        <v>#N/A</v>
      </c>
      <c r="BO48" s="147" t="e">
        <v>#N/A</v>
      </c>
      <c r="BP48" s="147" t="e">
        <v>#N/A</v>
      </c>
      <c r="BQ48" s="147" t="e">
        <v>#N/A</v>
      </c>
      <c r="BR48" s="147" t="e">
        <v>#N/A</v>
      </c>
      <c r="BS48" s="147" t="e">
        <v>#N/A</v>
      </c>
      <c r="BT48" s="147" t="e">
        <v>#N/A</v>
      </c>
      <c r="BU48" s="147" t="e">
        <v>#N/A</v>
      </c>
      <c r="BV48" s="147" t="e">
        <v>#N/A</v>
      </c>
      <c r="BW48" s="147" t="e">
        <v>#N/A</v>
      </c>
      <c r="BX48" s="147" t="e">
        <v>#N/A</v>
      </c>
      <c r="BY48" s="147" t="e">
        <v>#N/A</v>
      </c>
      <c r="BZ48" s="147" t="e">
        <v>#N/A</v>
      </c>
      <c r="CA48" s="147" t="e">
        <v>#N/A</v>
      </c>
      <c r="CB48" s="147" t="e">
        <v>#N/A</v>
      </c>
      <c r="CC48" s="147" t="e">
        <v>#N/A</v>
      </c>
      <c r="CD48" s="147" t="e">
        <v>#N/A</v>
      </c>
      <c r="CE48" s="147" t="e">
        <v>#N/A</v>
      </c>
      <c r="CF48" s="147" t="e">
        <v>#N/A</v>
      </c>
      <c r="CG48" s="147" t="e">
        <v>#N/A</v>
      </c>
      <c r="CH48" s="147" t="e">
        <v>#N/A</v>
      </c>
      <c r="CI48" s="147" t="e">
        <v>#N/A</v>
      </c>
      <c r="CJ48" s="147" t="e">
        <v>#N/A</v>
      </c>
      <c r="CK48" s="147" t="e">
        <v>#N/A</v>
      </c>
      <c r="CL48" s="147" t="e">
        <v>#N/A</v>
      </c>
      <c r="CM48" s="147" t="e">
        <v>#N/A</v>
      </c>
      <c r="CN48" s="147">
        <v>5636287</v>
      </c>
      <c r="CO48" s="147">
        <v>5905661</v>
      </c>
      <c r="CP48" s="147">
        <v>4787854</v>
      </c>
      <c r="CQ48" s="147">
        <v>4980405</v>
      </c>
      <c r="CR48" s="147">
        <v>723126</v>
      </c>
      <c r="CS48" s="147">
        <v>791075</v>
      </c>
      <c r="CT48" s="147">
        <v>5650429</v>
      </c>
      <c r="CU48" s="147">
        <v>5907946</v>
      </c>
      <c r="CV48" s="147">
        <v>4791227</v>
      </c>
      <c r="CW48" s="147">
        <v>4972581</v>
      </c>
      <c r="CX48" s="147">
        <v>729614</v>
      </c>
      <c r="CY48" s="147">
        <v>796819</v>
      </c>
      <c r="CZ48" s="147">
        <v>5666045</v>
      </c>
      <c r="DA48" s="147">
        <v>5907494</v>
      </c>
      <c r="DB48" s="147">
        <v>4794403</v>
      </c>
      <c r="DC48" s="147">
        <v>4961570</v>
      </c>
      <c r="DD48" s="147">
        <v>737048</v>
      </c>
      <c r="DE48" s="147">
        <v>802313</v>
      </c>
      <c r="DF48" s="147">
        <v>5692753</v>
      </c>
      <c r="DG48" s="147">
        <v>5919436</v>
      </c>
      <c r="DH48" s="147">
        <v>4804113</v>
      </c>
      <c r="DI48" s="147">
        <v>4957391</v>
      </c>
      <c r="DJ48" s="147">
        <v>747010</v>
      </c>
      <c r="DK48" s="147">
        <v>811160</v>
      </c>
      <c r="DL48" s="147">
        <v>5716882</v>
      </c>
      <c r="DM48" s="147">
        <v>5931991</v>
      </c>
      <c r="DN48" s="147">
        <v>4811545</v>
      </c>
      <c r="DO48" s="147">
        <v>4954079</v>
      </c>
      <c r="DP48" s="147">
        <v>756758</v>
      </c>
      <c r="DQ48" s="147">
        <v>819725</v>
      </c>
      <c r="DR48" s="147">
        <v>5735630</v>
      </c>
      <c r="DS48" s="147">
        <v>5938940</v>
      </c>
      <c r="DT48" s="147">
        <v>4813014</v>
      </c>
      <c r="DU48" s="147">
        <v>4945555</v>
      </c>
      <c r="DV48" s="147">
        <v>766812</v>
      </c>
      <c r="DW48" s="147">
        <v>828174</v>
      </c>
      <c r="DX48" s="147">
        <v>5755425</v>
      </c>
      <c r="DY48" s="147">
        <v>5946683</v>
      </c>
      <c r="DZ48" s="147">
        <v>4815540</v>
      </c>
      <c r="EA48" s="147">
        <v>4937557</v>
      </c>
      <c r="EB48" s="147">
        <v>776308</v>
      </c>
      <c r="EC48" s="147">
        <v>836209</v>
      </c>
      <c r="ED48" s="147">
        <v>5777733</v>
      </c>
      <c r="EE48" s="147">
        <v>5959443</v>
      </c>
      <c r="EF48" s="147">
        <v>4820470</v>
      </c>
      <c r="EG48" s="147">
        <v>4933799</v>
      </c>
      <c r="EH48" s="147">
        <v>785929</v>
      </c>
      <c r="EI48" s="147">
        <v>845364</v>
      </c>
      <c r="EJ48" s="147">
        <v>5794208</v>
      </c>
      <c r="EK48" s="147">
        <v>5968128</v>
      </c>
      <c r="EL48" s="147">
        <v>4820932</v>
      </c>
      <c r="EM48" s="147">
        <v>4927437</v>
      </c>
      <c r="EN48" s="147">
        <v>795749</v>
      </c>
      <c r="EO48" s="147">
        <v>854652</v>
      </c>
      <c r="EP48" s="147">
        <v>5811969</v>
      </c>
      <c r="EQ48" s="147">
        <v>5976129</v>
      </c>
      <c r="ER48" s="147">
        <v>4823074</v>
      </c>
      <c r="ES48" s="147">
        <v>4921468</v>
      </c>
      <c r="ET48" s="147">
        <v>804892</v>
      </c>
      <c r="EU48" s="147">
        <v>862656</v>
      </c>
      <c r="EV48" s="147">
        <v>5820479</v>
      </c>
      <c r="EW48" s="147">
        <v>5978426</v>
      </c>
      <c r="EX48" s="147">
        <v>4820677</v>
      </c>
      <c r="EY48" s="147">
        <v>4913021</v>
      </c>
      <c r="EZ48" s="147">
        <v>811417</v>
      </c>
      <c r="FA48" s="147">
        <v>869071</v>
      </c>
      <c r="FB48" s="147">
        <v>5805020</v>
      </c>
      <c r="FC48" s="147">
        <v>5962324</v>
      </c>
      <c r="FD48" s="147">
        <v>4796160</v>
      </c>
      <c r="FE48" s="147">
        <v>4888659</v>
      </c>
      <c r="FF48" s="147">
        <v>816556</v>
      </c>
      <c r="FG48" s="147">
        <v>873643</v>
      </c>
      <c r="FH48" s="147">
        <v>5808675</v>
      </c>
      <c r="FI48" s="147">
        <v>5969199</v>
      </c>
      <c r="FJ48" s="147">
        <v>4782415</v>
      </c>
      <c r="FK48" s="147">
        <v>4877711</v>
      </c>
      <c r="FL48" s="147">
        <v>824878</v>
      </c>
      <c r="FM48" s="147">
        <v>882072</v>
      </c>
      <c r="FN48" s="147">
        <v>5832470</v>
      </c>
      <c r="FO48" s="147">
        <v>5991564</v>
      </c>
      <c r="FP48" s="147">
        <v>4785539</v>
      </c>
      <c r="FQ48" s="147">
        <v>4879745</v>
      </c>
      <c r="FR48" s="147">
        <v>835492</v>
      </c>
      <c r="FS48" s="147">
        <v>892392</v>
      </c>
    </row>
    <row r="49" spans="1:175" x14ac:dyDescent="0.2">
      <c r="A49" s="107" t="s">
        <v>55</v>
      </c>
      <c r="B49" s="147" t="e">
        <v>#N/A</v>
      </c>
      <c r="C49" s="147" t="e">
        <v>#N/A</v>
      </c>
      <c r="D49" s="147" t="e">
        <v>#N/A</v>
      </c>
      <c r="E49" s="147" t="e">
        <v>#N/A</v>
      </c>
      <c r="F49" s="147" t="e">
        <v>#N/A</v>
      </c>
      <c r="G49" s="147" t="e">
        <v>#N/A</v>
      </c>
      <c r="H49" s="147" t="e">
        <v>#N/A</v>
      </c>
      <c r="I49" s="147" t="e">
        <v>#N/A</v>
      </c>
      <c r="J49" s="147" t="e">
        <v>#N/A</v>
      </c>
      <c r="K49" s="147" t="e">
        <v>#N/A</v>
      </c>
      <c r="L49" s="147" t="e">
        <v>#N/A</v>
      </c>
      <c r="M49" s="147" t="e">
        <v>#N/A</v>
      </c>
      <c r="N49" s="147" t="e">
        <v>#N/A</v>
      </c>
      <c r="O49" s="147" t="e">
        <v>#N/A</v>
      </c>
      <c r="P49" s="147" t="e">
        <v>#N/A</v>
      </c>
      <c r="Q49" s="147" t="e">
        <v>#N/A</v>
      </c>
      <c r="R49" s="147" t="e">
        <v>#N/A</v>
      </c>
      <c r="S49" s="147" t="e">
        <v>#N/A</v>
      </c>
      <c r="T49" s="147" t="e">
        <v>#N/A</v>
      </c>
      <c r="U49" s="147" t="e">
        <v>#N/A</v>
      </c>
      <c r="V49" s="147" t="e">
        <v>#N/A</v>
      </c>
      <c r="W49" s="147" t="e">
        <v>#N/A</v>
      </c>
      <c r="X49" s="147" t="e">
        <v>#N/A</v>
      </c>
      <c r="Y49" s="147" t="e">
        <v>#N/A</v>
      </c>
      <c r="Z49" s="147" t="e">
        <v>#N/A</v>
      </c>
      <c r="AA49" s="147" t="e">
        <v>#N/A</v>
      </c>
      <c r="AB49" s="147" t="e">
        <v>#N/A</v>
      </c>
      <c r="AC49" s="147" t="e">
        <v>#N/A</v>
      </c>
      <c r="AD49" s="147" t="e">
        <v>#N/A</v>
      </c>
      <c r="AE49" s="147" t="e">
        <v>#N/A</v>
      </c>
      <c r="AF49" s="147" t="e">
        <v>#N/A</v>
      </c>
      <c r="AG49" s="147" t="e">
        <v>#N/A</v>
      </c>
      <c r="AH49" s="147" t="e">
        <v>#N/A</v>
      </c>
      <c r="AI49" s="147" t="e">
        <v>#N/A</v>
      </c>
      <c r="AJ49" s="147" t="e">
        <v>#N/A</v>
      </c>
      <c r="AK49" s="147" t="e">
        <v>#N/A</v>
      </c>
      <c r="AL49" s="147" t="e">
        <v>#N/A</v>
      </c>
      <c r="AM49" s="147" t="e">
        <v>#N/A</v>
      </c>
      <c r="AN49" s="147" t="e">
        <v>#N/A</v>
      </c>
      <c r="AO49" s="147" t="e">
        <v>#N/A</v>
      </c>
      <c r="AP49" s="147" t="e">
        <v>#N/A</v>
      </c>
      <c r="AQ49" s="147" t="e">
        <v>#N/A</v>
      </c>
      <c r="AR49" s="147" t="e">
        <v>#N/A</v>
      </c>
      <c r="AS49" s="147" t="e">
        <v>#N/A</v>
      </c>
      <c r="AT49" s="147" t="e">
        <v>#N/A</v>
      </c>
      <c r="AU49" s="147" t="e">
        <v>#N/A</v>
      </c>
      <c r="AV49" s="147" t="e">
        <v>#N/A</v>
      </c>
      <c r="AW49" s="147" t="e">
        <v>#N/A</v>
      </c>
      <c r="AX49" s="147" t="e">
        <v>#N/A</v>
      </c>
      <c r="AY49" s="147" t="e">
        <v>#N/A</v>
      </c>
      <c r="AZ49" s="147" t="e">
        <v>#N/A</v>
      </c>
      <c r="BA49" s="147" t="e">
        <v>#N/A</v>
      </c>
      <c r="BB49" s="147" t="e">
        <v>#N/A</v>
      </c>
      <c r="BC49" s="147" t="e">
        <v>#N/A</v>
      </c>
      <c r="BD49" s="147" t="e">
        <v>#N/A</v>
      </c>
      <c r="BE49" s="147" t="e">
        <v>#N/A</v>
      </c>
      <c r="BF49" s="147" t="e">
        <v>#N/A</v>
      </c>
      <c r="BG49" s="147" t="e">
        <v>#N/A</v>
      </c>
      <c r="BH49" s="147" t="e">
        <v>#N/A</v>
      </c>
      <c r="BI49" s="147" t="e">
        <v>#N/A</v>
      </c>
      <c r="BJ49" s="147" t="e">
        <v>#N/A</v>
      </c>
      <c r="BK49" s="147" t="e">
        <v>#N/A</v>
      </c>
      <c r="BL49" s="147" t="e">
        <v>#N/A</v>
      </c>
      <c r="BM49" s="147" t="e">
        <v>#N/A</v>
      </c>
      <c r="BN49" s="147" t="e">
        <v>#N/A</v>
      </c>
      <c r="BO49" s="147" t="e">
        <v>#N/A</v>
      </c>
      <c r="BP49" s="147" t="e">
        <v>#N/A</v>
      </c>
      <c r="BQ49" s="147" t="e">
        <v>#N/A</v>
      </c>
      <c r="BR49" s="147" t="e">
        <v>#N/A</v>
      </c>
      <c r="BS49" s="147" t="e">
        <v>#N/A</v>
      </c>
      <c r="BT49" s="147" t="e">
        <v>#N/A</v>
      </c>
      <c r="BU49" s="147" t="e">
        <v>#N/A</v>
      </c>
      <c r="BV49" s="147" t="e">
        <v>#N/A</v>
      </c>
      <c r="BW49" s="147" t="e">
        <v>#N/A</v>
      </c>
      <c r="BX49" s="147" t="e">
        <v>#N/A</v>
      </c>
      <c r="BY49" s="147" t="e">
        <v>#N/A</v>
      </c>
      <c r="BZ49" s="147" t="e">
        <v>#N/A</v>
      </c>
      <c r="CA49" s="147" t="e">
        <v>#N/A</v>
      </c>
      <c r="CB49" s="147" t="e">
        <v>#N/A</v>
      </c>
      <c r="CC49" s="147" t="e">
        <v>#N/A</v>
      </c>
      <c r="CD49" s="147" t="e">
        <v>#N/A</v>
      </c>
      <c r="CE49" s="147" t="e">
        <v>#N/A</v>
      </c>
      <c r="CF49" s="147" t="e">
        <v>#N/A</v>
      </c>
      <c r="CG49" s="147" t="e">
        <v>#N/A</v>
      </c>
      <c r="CH49" s="147" t="e">
        <v>#N/A</v>
      </c>
      <c r="CI49" s="147" t="e">
        <v>#N/A</v>
      </c>
      <c r="CJ49" s="147" t="e">
        <v>#N/A</v>
      </c>
      <c r="CK49" s="147" t="e">
        <v>#N/A</v>
      </c>
      <c r="CL49" s="147" t="e">
        <v>#N/A</v>
      </c>
      <c r="CM49" s="147" t="e">
        <v>#N/A</v>
      </c>
      <c r="CN49" s="147">
        <v>1860332</v>
      </c>
      <c r="CO49" s="147">
        <v>1899035</v>
      </c>
      <c r="CP49" s="147">
        <v>1469926</v>
      </c>
      <c r="CQ49" s="147">
        <v>1499811</v>
      </c>
      <c r="CR49" s="147">
        <v>159641</v>
      </c>
      <c r="CS49" s="147">
        <v>161312</v>
      </c>
      <c r="CT49" s="147">
        <v>1874812</v>
      </c>
      <c r="CU49" s="147">
        <v>1911424</v>
      </c>
      <c r="CV49" s="147">
        <v>1477206</v>
      </c>
      <c r="CW49" s="147">
        <v>1505308</v>
      </c>
      <c r="CX49" s="147">
        <v>161743</v>
      </c>
      <c r="CY49" s="147">
        <v>163200</v>
      </c>
      <c r="CZ49" s="147">
        <v>1891562</v>
      </c>
      <c r="DA49" s="147">
        <v>1923220</v>
      </c>
      <c r="DB49" s="147">
        <v>1486980</v>
      </c>
      <c r="DC49" s="147">
        <v>1510906</v>
      </c>
      <c r="DD49" s="147">
        <v>164213</v>
      </c>
      <c r="DE49" s="147">
        <v>164974</v>
      </c>
      <c r="DF49" s="147">
        <v>1909787</v>
      </c>
      <c r="DG49" s="147">
        <v>1937617</v>
      </c>
      <c r="DH49" s="147">
        <v>1496579</v>
      </c>
      <c r="DI49" s="147">
        <v>1517912</v>
      </c>
      <c r="DJ49" s="147">
        <v>167499</v>
      </c>
      <c r="DK49" s="147">
        <v>167369</v>
      </c>
      <c r="DL49" s="147">
        <v>1922918</v>
      </c>
      <c r="DM49" s="147">
        <v>1947843</v>
      </c>
      <c r="DN49" s="147">
        <v>1502566</v>
      </c>
      <c r="DO49" s="147">
        <v>1521529</v>
      </c>
      <c r="DP49" s="147">
        <v>169884</v>
      </c>
      <c r="DQ49" s="147">
        <v>169189</v>
      </c>
      <c r="DR49" s="147">
        <v>1938987</v>
      </c>
      <c r="DS49" s="147">
        <v>1961314</v>
      </c>
      <c r="DT49" s="147">
        <v>1510320</v>
      </c>
      <c r="DU49" s="147">
        <v>1526840</v>
      </c>
      <c r="DV49" s="147">
        <v>172918</v>
      </c>
      <c r="DW49" s="147">
        <v>171590</v>
      </c>
      <c r="DX49" s="147">
        <v>1947823</v>
      </c>
      <c r="DY49" s="147">
        <v>1968284</v>
      </c>
      <c r="DZ49" s="147">
        <v>1513788</v>
      </c>
      <c r="EA49" s="147">
        <v>1528588</v>
      </c>
      <c r="EB49" s="147">
        <v>174631</v>
      </c>
      <c r="EC49" s="147">
        <v>173122</v>
      </c>
      <c r="ED49" s="147">
        <v>1950748</v>
      </c>
      <c r="EE49" s="147">
        <v>1968837</v>
      </c>
      <c r="EF49" s="147">
        <v>1512571</v>
      </c>
      <c r="EG49" s="147">
        <v>1525472</v>
      </c>
      <c r="EH49" s="147">
        <v>176086</v>
      </c>
      <c r="EI49" s="147">
        <v>174056</v>
      </c>
      <c r="EJ49" s="147">
        <v>1955831</v>
      </c>
      <c r="EK49" s="147">
        <v>1971924</v>
      </c>
      <c r="EL49" s="147">
        <v>1512854</v>
      </c>
      <c r="EM49" s="147">
        <v>1524398</v>
      </c>
      <c r="EN49" s="147">
        <v>177575</v>
      </c>
      <c r="EO49" s="147">
        <v>175108</v>
      </c>
      <c r="EP49" s="147">
        <v>1964526</v>
      </c>
      <c r="EQ49" s="147">
        <v>1978835</v>
      </c>
      <c r="ER49" s="147">
        <v>1516693</v>
      </c>
      <c r="ES49" s="147">
        <v>1527125</v>
      </c>
      <c r="ET49" s="147">
        <v>179884</v>
      </c>
      <c r="EU49" s="147">
        <v>176756</v>
      </c>
      <c r="EV49" s="147">
        <v>1976203</v>
      </c>
      <c r="EW49" s="147">
        <v>1989212</v>
      </c>
      <c r="EX49" s="147">
        <v>1522821</v>
      </c>
      <c r="EY49" s="147">
        <v>1532713</v>
      </c>
      <c r="EZ49" s="147">
        <v>183153</v>
      </c>
      <c r="FA49" s="147">
        <v>179565</v>
      </c>
      <c r="FB49" s="147">
        <v>1988754</v>
      </c>
      <c r="FC49" s="147">
        <v>2003484</v>
      </c>
      <c r="FD49" s="147">
        <v>1528015</v>
      </c>
      <c r="FE49" s="147">
        <v>1539741</v>
      </c>
      <c r="FF49" s="147">
        <v>186196</v>
      </c>
      <c r="FG49" s="147">
        <v>182457</v>
      </c>
      <c r="FH49" s="147">
        <v>2004198</v>
      </c>
      <c r="FI49" s="147">
        <v>2022031</v>
      </c>
      <c r="FJ49" s="147">
        <v>1535357</v>
      </c>
      <c r="FK49" s="147">
        <v>1549448</v>
      </c>
      <c r="FL49" s="147">
        <v>188877</v>
      </c>
      <c r="FM49" s="147">
        <v>185026</v>
      </c>
      <c r="FN49" s="147">
        <v>2022762</v>
      </c>
      <c r="FO49" s="147">
        <v>2041120</v>
      </c>
      <c r="FP49" s="147">
        <v>1545911</v>
      </c>
      <c r="FQ49" s="147">
        <v>1560172</v>
      </c>
      <c r="FR49" s="147">
        <v>191725</v>
      </c>
      <c r="FS49" s="147">
        <v>187712</v>
      </c>
    </row>
    <row r="50" spans="1:175" x14ac:dyDescent="0.2">
      <c r="A50" s="107" t="s">
        <v>56</v>
      </c>
      <c r="B50" s="147" t="e">
        <v>#N/A</v>
      </c>
      <c r="C50" s="147" t="e">
        <v>#N/A</v>
      </c>
      <c r="D50" s="147" t="e">
        <v>#N/A</v>
      </c>
      <c r="E50" s="147" t="e">
        <v>#N/A</v>
      </c>
      <c r="F50" s="147" t="e">
        <v>#N/A</v>
      </c>
      <c r="G50" s="147" t="e">
        <v>#N/A</v>
      </c>
      <c r="H50" s="147" t="e">
        <v>#N/A</v>
      </c>
      <c r="I50" s="147" t="e">
        <v>#N/A</v>
      </c>
      <c r="J50" s="147" t="e">
        <v>#N/A</v>
      </c>
      <c r="K50" s="147" t="e">
        <v>#N/A</v>
      </c>
      <c r="L50" s="147" t="e">
        <v>#N/A</v>
      </c>
      <c r="M50" s="147" t="e">
        <v>#N/A</v>
      </c>
      <c r="N50" s="147" t="e">
        <v>#N/A</v>
      </c>
      <c r="O50" s="147" t="e">
        <v>#N/A</v>
      </c>
      <c r="P50" s="147" t="e">
        <v>#N/A</v>
      </c>
      <c r="Q50" s="147" t="e">
        <v>#N/A</v>
      </c>
      <c r="R50" s="147" t="e">
        <v>#N/A</v>
      </c>
      <c r="S50" s="147" t="e">
        <v>#N/A</v>
      </c>
      <c r="T50" s="147" t="e">
        <v>#N/A</v>
      </c>
      <c r="U50" s="147" t="e">
        <v>#N/A</v>
      </c>
      <c r="V50" s="147" t="e">
        <v>#N/A</v>
      </c>
      <c r="W50" s="147" t="e">
        <v>#N/A</v>
      </c>
      <c r="X50" s="147" t="e">
        <v>#N/A</v>
      </c>
      <c r="Y50" s="147" t="e">
        <v>#N/A</v>
      </c>
      <c r="Z50" s="147" t="e">
        <v>#N/A</v>
      </c>
      <c r="AA50" s="147" t="e">
        <v>#N/A</v>
      </c>
      <c r="AB50" s="147" t="e">
        <v>#N/A</v>
      </c>
      <c r="AC50" s="147" t="e">
        <v>#N/A</v>
      </c>
      <c r="AD50" s="147" t="e">
        <v>#N/A</v>
      </c>
      <c r="AE50" s="147" t="e">
        <v>#N/A</v>
      </c>
      <c r="AF50" s="147" t="e">
        <v>#N/A</v>
      </c>
      <c r="AG50" s="147" t="e">
        <v>#N/A</v>
      </c>
      <c r="AH50" s="147" t="e">
        <v>#N/A</v>
      </c>
      <c r="AI50" s="147" t="e">
        <v>#N/A</v>
      </c>
      <c r="AJ50" s="147" t="e">
        <v>#N/A</v>
      </c>
      <c r="AK50" s="147" t="e">
        <v>#N/A</v>
      </c>
      <c r="AL50" s="147" t="e">
        <v>#N/A</v>
      </c>
      <c r="AM50" s="147" t="e">
        <v>#N/A</v>
      </c>
      <c r="AN50" s="147" t="e">
        <v>#N/A</v>
      </c>
      <c r="AO50" s="147" t="e">
        <v>#N/A</v>
      </c>
      <c r="AP50" s="147" t="e">
        <v>#N/A</v>
      </c>
      <c r="AQ50" s="147" t="e">
        <v>#N/A</v>
      </c>
      <c r="AR50" s="147" t="e">
        <v>#N/A</v>
      </c>
      <c r="AS50" s="147" t="e">
        <v>#N/A</v>
      </c>
      <c r="AT50" s="147" t="e">
        <v>#N/A</v>
      </c>
      <c r="AU50" s="147" t="e">
        <v>#N/A</v>
      </c>
      <c r="AV50" s="147" t="e">
        <v>#N/A</v>
      </c>
      <c r="AW50" s="147" t="e">
        <v>#N/A</v>
      </c>
      <c r="AX50" s="147" t="e">
        <v>#N/A</v>
      </c>
      <c r="AY50" s="147" t="e">
        <v>#N/A</v>
      </c>
      <c r="AZ50" s="147" t="e">
        <v>#N/A</v>
      </c>
      <c r="BA50" s="147" t="e">
        <v>#N/A</v>
      </c>
      <c r="BB50" s="147" t="e">
        <v>#N/A</v>
      </c>
      <c r="BC50" s="147" t="e">
        <v>#N/A</v>
      </c>
      <c r="BD50" s="147" t="e">
        <v>#N/A</v>
      </c>
      <c r="BE50" s="147" t="e">
        <v>#N/A</v>
      </c>
      <c r="BF50" s="147" t="e">
        <v>#N/A</v>
      </c>
      <c r="BG50" s="147" t="e">
        <v>#N/A</v>
      </c>
      <c r="BH50" s="147" t="e">
        <v>#N/A</v>
      </c>
      <c r="BI50" s="147" t="e">
        <v>#N/A</v>
      </c>
      <c r="BJ50" s="147" t="e">
        <v>#N/A</v>
      </c>
      <c r="BK50" s="147" t="e">
        <v>#N/A</v>
      </c>
      <c r="BL50" s="147" t="e">
        <v>#N/A</v>
      </c>
      <c r="BM50" s="147" t="e">
        <v>#N/A</v>
      </c>
      <c r="BN50" s="147" t="e">
        <v>#N/A</v>
      </c>
      <c r="BO50" s="147" t="e">
        <v>#N/A</v>
      </c>
      <c r="BP50" s="147" t="e">
        <v>#N/A</v>
      </c>
      <c r="BQ50" s="147" t="e">
        <v>#N/A</v>
      </c>
      <c r="BR50" s="147" t="e">
        <v>#N/A</v>
      </c>
      <c r="BS50" s="147" t="e">
        <v>#N/A</v>
      </c>
      <c r="BT50" s="147" t="e">
        <v>#N/A</v>
      </c>
      <c r="BU50" s="147" t="e">
        <v>#N/A</v>
      </c>
      <c r="BV50" s="147" t="e">
        <v>#N/A</v>
      </c>
      <c r="BW50" s="147" t="e">
        <v>#N/A</v>
      </c>
      <c r="BX50" s="147" t="e">
        <v>#N/A</v>
      </c>
      <c r="BY50" s="147" t="e">
        <v>#N/A</v>
      </c>
      <c r="BZ50" s="147" t="e">
        <v>#N/A</v>
      </c>
      <c r="CA50" s="147" t="e">
        <v>#N/A</v>
      </c>
      <c r="CB50" s="147" t="e">
        <v>#N/A</v>
      </c>
      <c r="CC50" s="147" t="e">
        <v>#N/A</v>
      </c>
      <c r="CD50" s="147" t="e">
        <v>#N/A</v>
      </c>
      <c r="CE50" s="147" t="e">
        <v>#N/A</v>
      </c>
      <c r="CF50" s="147" t="e">
        <v>#N/A</v>
      </c>
      <c r="CG50" s="147" t="e">
        <v>#N/A</v>
      </c>
      <c r="CH50" s="147" t="e">
        <v>#N/A</v>
      </c>
      <c r="CI50" s="147" t="e">
        <v>#N/A</v>
      </c>
      <c r="CJ50" s="147" t="e">
        <v>#N/A</v>
      </c>
      <c r="CK50" s="147" t="e">
        <v>#N/A</v>
      </c>
      <c r="CL50" s="147" t="e">
        <v>#N/A</v>
      </c>
      <c r="CM50" s="147" t="e">
        <v>#N/A</v>
      </c>
      <c r="CN50" s="147">
        <v>1899446</v>
      </c>
      <c r="CO50" s="147">
        <v>1938219</v>
      </c>
      <c r="CP50" s="147">
        <v>1722923</v>
      </c>
      <c r="CQ50" s="147">
        <v>1757810</v>
      </c>
      <c r="CR50" s="147">
        <v>50737</v>
      </c>
      <c r="CS50" s="147">
        <v>44223</v>
      </c>
      <c r="CT50" s="147">
        <v>1917621</v>
      </c>
      <c r="CU50" s="147">
        <v>1955235</v>
      </c>
      <c r="CV50" s="147">
        <v>1735146</v>
      </c>
      <c r="CW50" s="147">
        <v>1768370</v>
      </c>
      <c r="CX50" s="147">
        <v>52008</v>
      </c>
      <c r="CY50" s="147">
        <v>45326</v>
      </c>
      <c r="CZ50" s="147">
        <v>1933080</v>
      </c>
      <c r="DA50" s="147">
        <v>1967276</v>
      </c>
      <c r="DB50" s="147">
        <v>1745836</v>
      </c>
      <c r="DC50" s="147">
        <v>1775406</v>
      </c>
      <c r="DD50" s="147">
        <v>53076</v>
      </c>
      <c r="DE50" s="147">
        <v>46412</v>
      </c>
      <c r="DF50" s="147">
        <v>1946332</v>
      </c>
      <c r="DG50" s="147">
        <v>1978045</v>
      </c>
      <c r="DH50" s="147">
        <v>1754960</v>
      </c>
      <c r="DI50" s="147">
        <v>1782307</v>
      </c>
      <c r="DJ50" s="147">
        <v>54175</v>
      </c>
      <c r="DK50" s="147">
        <v>47443</v>
      </c>
      <c r="DL50" s="147">
        <v>1968543</v>
      </c>
      <c r="DM50" s="147">
        <v>1997122</v>
      </c>
      <c r="DN50" s="147">
        <v>1770473</v>
      </c>
      <c r="DO50" s="147">
        <v>1794627</v>
      </c>
      <c r="DP50" s="147">
        <v>56019</v>
      </c>
      <c r="DQ50" s="147">
        <v>49070</v>
      </c>
      <c r="DR50" s="147">
        <v>1997048</v>
      </c>
      <c r="DS50" s="147">
        <v>2021706</v>
      </c>
      <c r="DT50" s="147">
        <v>1792058</v>
      </c>
      <c r="DU50" s="147">
        <v>1812845</v>
      </c>
      <c r="DV50" s="147">
        <v>57972</v>
      </c>
      <c r="DW50" s="147">
        <v>50592</v>
      </c>
      <c r="DX50" s="147">
        <v>2036226</v>
      </c>
      <c r="DY50" s="147">
        <v>2057145</v>
      </c>
      <c r="DZ50" s="147">
        <v>1821108</v>
      </c>
      <c r="EA50" s="147">
        <v>1838365</v>
      </c>
      <c r="EB50" s="147">
        <v>60369</v>
      </c>
      <c r="EC50" s="147">
        <v>52556</v>
      </c>
      <c r="ED50" s="147">
        <v>2065194</v>
      </c>
      <c r="EE50" s="147">
        <v>2081956</v>
      </c>
      <c r="EF50" s="147">
        <v>1843038</v>
      </c>
      <c r="EG50" s="147">
        <v>1856365</v>
      </c>
      <c r="EH50" s="147">
        <v>62328</v>
      </c>
      <c r="EI50" s="147">
        <v>54111</v>
      </c>
      <c r="EJ50" s="147">
        <v>2084876</v>
      </c>
      <c r="EK50" s="147">
        <v>2098424</v>
      </c>
      <c r="EL50" s="147">
        <v>1856744</v>
      </c>
      <c r="EM50" s="147">
        <v>1867631</v>
      </c>
      <c r="EN50" s="147">
        <v>64305</v>
      </c>
      <c r="EO50" s="147">
        <v>55531</v>
      </c>
      <c r="EP50" s="147">
        <v>2102209</v>
      </c>
      <c r="EQ50" s="147">
        <v>2113624</v>
      </c>
      <c r="ER50" s="147">
        <v>1868953</v>
      </c>
      <c r="ES50" s="147">
        <v>1877982</v>
      </c>
      <c r="ET50" s="147">
        <v>66154</v>
      </c>
      <c r="EU50" s="147">
        <v>56876</v>
      </c>
      <c r="EV50" s="147">
        <v>2116886</v>
      </c>
      <c r="EW50" s="147">
        <v>2126893</v>
      </c>
      <c r="EX50" s="147">
        <v>1878424</v>
      </c>
      <c r="EY50" s="147">
        <v>1886548</v>
      </c>
      <c r="EZ50" s="147">
        <v>68112</v>
      </c>
      <c r="FA50" s="147">
        <v>58394</v>
      </c>
      <c r="FB50" s="147">
        <v>2121542</v>
      </c>
      <c r="FC50" s="147">
        <v>2132738</v>
      </c>
      <c r="FD50" s="147">
        <v>1878825</v>
      </c>
      <c r="FE50" s="147">
        <v>1888165</v>
      </c>
      <c r="FF50" s="147">
        <v>69592</v>
      </c>
      <c r="FG50" s="147">
        <v>59561</v>
      </c>
      <c r="FH50" s="147">
        <v>2117455</v>
      </c>
      <c r="FI50" s="147">
        <v>2129917</v>
      </c>
      <c r="FJ50" s="147">
        <v>1867977</v>
      </c>
      <c r="FK50" s="147">
        <v>1879164</v>
      </c>
      <c r="FL50" s="147">
        <v>71942</v>
      </c>
      <c r="FM50" s="147">
        <v>61236</v>
      </c>
      <c r="FN50" s="147">
        <v>2118624</v>
      </c>
      <c r="FO50" s="147">
        <v>2135029</v>
      </c>
      <c r="FP50" s="147">
        <v>1860554</v>
      </c>
      <c r="FQ50" s="147">
        <v>1875111</v>
      </c>
      <c r="FR50" s="147">
        <v>73886</v>
      </c>
      <c r="FS50" s="147">
        <v>63207</v>
      </c>
    </row>
    <row r="51" spans="1:175" x14ac:dyDescent="0.2">
      <c r="A51" s="107" t="s">
        <v>57</v>
      </c>
      <c r="B51" s="147" t="e">
        <v>#N/A</v>
      </c>
      <c r="C51" s="147" t="e">
        <v>#N/A</v>
      </c>
      <c r="D51" s="147" t="e">
        <v>#N/A</v>
      </c>
      <c r="E51" s="147" t="e">
        <v>#N/A</v>
      </c>
      <c r="F51" s="147" t="e">
        <v>#N/A</v>
      </c>
      <c r="G51" s="147" t="e">
        <v>#N/A</v>
      </c>
      <c r="H51" s="147" t="e">
        <v>#N/A</v>
      </c>
      <c r="I51" s="147" t="e">
        <v>#N/A</v>
      </c>
      <c r="J51" s="147" t="e">
        <v>#N/A</v>
      </c>
      <c r="K51" s="147" t="e">
        <v>#N/A</v>
      </c>
      <c r="L51" s="147" t="e">
        <v>#N/A</v>
      </c>
      <c r="M51" s="147" t="e">
        <v>#N/A</v>
      </c>
      <c r="N51" s="147" t="e">
        <v>#N/A</v>
      </c>
      <c r="O51" s="147" t="e">
        <v>#N/A</v>
      </c>
      <c r="P51" s="147" t="e">
        <v>#N/A</v>
      </c>
      <c r="Q51" s="147" t="e">
        <v>#N/A</v>
      </c>
      <c r="R51" s="147" t="e">
        <v>#N/A</v>
      </c>
      <c r="S51" s="147" t="e">
        <v>#N/A</v>
      </c>
      <c r="T51" s="147" t="e">
        <v>#N/A</v>
      </c>
      <c r="U51" s="147" t="e">
        <v>#N/A</v>
      </c>
      <c r="V51" s="147" t="e">
        <v>#N/A</v>
      </c>
      <c r="W51" s="147" t="e">
        <v>#N/A</v>
      </c>
      <c r="X51" s="147" t="e">
        <v>#N/A</v>
      </c>
      <c r="Y51" s="147" t="e">
        <v>#N/A</v>
      </c>
      <c r="Z51" s="147" t="e">
        <v>#N/A</v>
      </c>
      <c r="AA51" s="147" t="e">
        <v>#N/A</v>
      </c>
      <c r="AB51" s="147" t="e">
        <v>#N/A</v>
      </c>
      <c r="AC51" s="147" t="e">
        <v>#N/A</v>
      </c>
      <c r="AD51" s="147" t="e">
        <v>#N/A</v>
      </c>
      <c r="AE51" s="147" t="e">
        <v>#N/A</v>
      </c>
      <c r="AF51" s="147" t="e">
        <v>#N/A</v>
      </c>
      <c r="AG51" s="147" t="e">
        <v>#N/A</v>
      </c>
      <c r="AH51" s="147" t="e">
        <v>#N/A</v>
      </c>
      <c r="AI51" s="147" t="e">
        <v>#N/A</v>
      </c>
      <c r="AJ51" s="147" t="e">
        <v>#N/A</v>
      </c>
      <c r="AK51" s="147" t="e">
        <v>#N/A</v>
      </c>
      <c r="AL51" s="147" t="e">
        <v>#N/A</v>
      </c>
      <c r="AM51" s="147" t="e">
        <v>#N/A</v>
      </c>
      <c r="AN51" s="147" t="e">
        <v>#N/A</v>
      </c>
      <c r="AO51" s="147" t="e">
        <v>#N/A</v>
      </c>
      <c r="AP51" s="147" t="e">
        <v>#N/A</v>
      </c>
      <c r="AQ51" s="147" t="e">
        <v>#N/A</v>
      </c>
      <c r="AR51" s="147" t="e">
        <v>#N/A</v>
      </c>
      <c r="AS51" s="147" t="e">
        <v>#N/A</v>
      </c>
      <c r="AT51" s="147" t="e">
        <v>#N/A</v>
      </c>
      <c r="AU51" s="147" t="e">
        <v>#N/A</v>
      </c>
      <c r="AV51" s="147" t="e">
        <v>#N/A</v>
      </c>
      <c r="AW51" s="147" t="e">
        <v>#N/A</v>
      </c>
      <c r="AX51" s="147" t="e">
        <v>#N/A</v>
      </c>
      <c r="AY51" s="147" t="e">
        <v>#N/A</v>
      </c>
      <c r="AZ51" s="147" t="e">
        <v>#N/A</v>
      </c>
      <c r="BA51" s="147" t="e">
        <v>#N/A</v>
      </c>
      <c r="BB51" s="147" t="e">
        <v>#N/A</v>
      </c>
      <c r="BC51" s="147" t="e">
        <v>#N/A</v>
      </c>
      <c r="BD51" s="147" t="e">
        <v>#N/A</v>
      </c>
      <c r="BE51" s="147" t="e">
        <v>#N/A</v>
      </c>
      <c r="BF51" s="147" t="e">
        <v>#N/A</v>
      </c>
      <c r="BG51" s="147" t="e">
        <v>#N/A</v>
      </c>
      <c r="BH51" s="147" t="e">
        <v>#N/A</v>
      </c>
      <c r="BI51" s="147" t="e">
        <v>#N/A</v>
      </c>
      <c r="BJ51" s="147" t="e">
        <v>#N/A</v>
      </c>
      <c r="BK51" s="147" t="e">
        <v>#N/A</v>
      </c>
      <c r="BL51" s="147" t="e">
        <v>#N/A</v>
      </c>
      <c r="BM51" s="147" t="e">
        <v>#N/A</v>
      </c>
      <c r="BN51" s="147" t="e">
        <v>#N/A</v>
      </c>
      <c r="BO51" s="147" t="e">
        <v>#N/A</v>
      </c>
      <c r="BP51" s="147" t="e">
        <v>#N/A</v>
      </c>
      <c r="BQ51" s="147" t="e">
        <v>#N/A</v>
      </c>
      <c r="BR51" s="147" t="e">
        <v>#N/A</v>
      </c>
      <c r="BS51" s="147" t="e">
        <v>#N/A</v>
      </c>
      <c r="BT51" s="147" t="e">
        <v>#N/A</v>
      </c>
      <c r="BU51" s="147" t="e">
        <v>#N/A</v>
      </c>
      <c r="BV51" s="147" t="e">
        <v>#N/A</v>
      </c>
      <c r="BW51" s="147" t="e">
        <v>#N/A</v>
      </c>
      <c r="BX51" s="147" t="e">
        <v>#N/A</v>
      </c>
      <c r="BY51" s="147" t="e">
        <v>#N/A</v>
      </c>
      <c r="BZ51" s="147" t="e">
        <v>#N/A</v>
      </c>
      <c r="CA51" s="147" t="e">
        <v>#N/A</v>
      </c>
      <c r="CB51" s="147" t="e">
        <v>#N/A</v>
      </c>
      <c r="CC51" s="147" t="e">
        <v>#N/A</v>
      </c>
      <c r="CD51" s="147" t="e">
        <v>#N/A</v>
      </c>
      <c r="CE51" s="147" t="e">
        <v>#N/A</v>
      </c>
      <c r="CF51" s="147" t="e">
        <v>#N/A</v>
      </c>
      <c r="CG51" s="147" t="e">
        <v>#N/A</v>
      </c>
      <c r="CH51" s="147" t="e">
        <v>#N/A</v>
      </c>
      <c r="CI51" s="147" t="e">
        <v>#N/A</v>
      </c>
      <c r="CJ51" s="147" t="e">
        <v>#N/A</v>
      </c>
      <c r="CK51" s="147" t="e">
        <v>#N/A</v>
      </c>
      <c r="CL51" s="147" t="e">
        <v>#N/A</v>
      </c>
      <c r="CM51" s="147" t="e">
        <v>#N/A</v>
      </c>
      <c r="CN51" s="147">
        <v>6199512</v>
      </c>
      <c r="CO51" s="147">
        <v>6517057</v>
      </c>
      <c r="CP51" s="147">
        <v>5265835</v>
      </c>
      <c r="CQ51" s="147">
        <v>5506518</v>
      </c>
      <c r="CR51" s="147">
        <v>723702</v>
      </c>
      <c r="CS51" s="147">
        <v>787370</v>
      </c>
      <c r="CT51" s="147">
        <v>6235465</v>
      </c>
      <c r="CU51" s="147">
        <v>6537561</v>
      </c>
      <c r="CV51" s="147">
        <v>5281957</v>
      </c>
      <c r="CW51" s="147">
        <v>5507047</v>
      </c>
      <c r="CX51" s="147">
        <v>734762</v>
      </c>
      <c r="CY51" s="147">
        <v>797708</v>
      </c>
      <c r="CZ51" s="147">
        <v>6266603</v>
      </c>
      <c r="DA51" s="147">
        <v>6549221</v>
      </c>
      <c r="DB51" s="147">
        <v>5293360</v>
      </c>
      <c r="DC51" s="147">
        <v>5501358</v>
      </c>
      <c r="DD51" s="147">
        <v>746096</v>
      </c>
      <c r="DE51" s="147">
        <v>806387</v>
      </c>
      <c r="DF51" s="147">
        <v>6291375</v>
      </c>
      <c r="DG51" s="147">
        <v>6555548</v>
      </c>
      <c r="DH51" s="147">
        <v>5299173</v>
      </c>
      <c r="DI51" s="147">
        <v>5489958</v>
      </c>
      <c r="DJ51" s="147">
        <v>756335</v>
      </c>
      <c r="DK51" s="147">
        <v>814658</v>
      </c>
      <c r="DL51" s="147">
        <v>6313946</v>
      </c>
      <c r="DM51" s="147">
        <v>6566473</v>
      </c>
      <c r="DN51" s="147">
        <v>5303846</v>
      </c>
      <c r="DO51" s="147">
        <v>5482865</v>
      </c>
      <c r="DP51" s="147">
        <v>764943</v>
      </c>
      <c r="DQ51" s="147">
        <v>822779</v>
      </c>
      <c r="DR51" s="147">
        <v>6330860</v>
      </c>
      <c r="DS51" s="147">
        <v>6567790</v>
      </c>
      <c r="DT51" s="147">
        <v>5304312</v>
      </c>
      <c r="DU51" s="147">
        <v>5469278</v>
      </c>
      <c r="DV51" s="147">
        <v>773299</v>
      </c>
      <c r="DW51" s="147">
        <v>829329</v>
      </c>
      <c r="DX51" s="147">
        <v>6347224</v>
      </c>
      <c r="DY51" s="147">
        <v>6570749</v>
      </c>
      <c r="DZ51" s="147">
        <v>5302347</v>
      </c>
      <c r="EA51" s="147">
        <v>5455780</v>
      </c>
      <c r="EB51" s="147">
        <v>782221</v>
      </c>
      <c r="EC51" s="147">
        <v>836752</v>
      </c>
      <c r="ED51" s="147">
        <v>6365441</v>
      </c>
      <c r="EE51" s="147">
        <v>6579108</v>
      </c>
      <c r="EF51" s="147">
        <v>5302349</v>
      </c>
      <c r="EG51" s="147">
        <v>5445782</v>
      </c>
      <c r="EH51" s="147">
        <v>791197</v>
      </c>
      <c r="EI51" s="147">
        <v>846266</v>
      </c>
      <c r="EJ51" s="147">
        <v>6389809</v>
      </c>
      <c r="EK51" s="147">
        <v>6590250</v>
      </c>
      <c r="EL51" s="147">
        <v>5306537</v>
      </c>
      <c r="EM51" s="147">
        <v>5438879</v>
      </c>
      <c r="EN51" s="147">
        <v>802012</v>
      </c>
      <c r="EO51" s="147">
        <v>856293</v>
      </c>
      <c r="EP51" s="147">
        <v>6399574</v>
      </c>
      <c r="EQ51" s="147">
        <v>6591384</v>
      </c>
      <c r="ER51" s="147">
        <v>5301822</v>
      </c>
      <c r="ES51" s="147">
        <v>5425621</v>
      </c>
      <c r="ET51" s="147">
        <v>809124</v>
      </c>
      <c r="EU51" s="147">
        <v>863828</v>
      </c>
      <c r="EV51" s="147">
        <v>6407340</v>
      </c>
      <c r="EW51" s="147">
        <v>6588803</v>
      </c>
      <c r="EX51" s="147">
        <v>5295441</v>
      </c>
      <c r="EY51" s="147">
        <v>5410698</v>
      </c>
      <c r="EZ51" s="147">
        <v>815829</v>
      </c>
      <c r="FA51" s="147">
        <v>869031</v>
      </c>
      <c r="FB51" s="147">
        <v>6415901</v>
      </c>
      <c r="FC51" s="147">
        <v>6599670</v>
      </c>
      <c r="FD51" s="147">
        <v>5289378</v>
      </c>
      <c r="FE51" s="147">
        <v>5406387</v>
      </c>
      <c r="FF51" s="147">
        <v>821372</v>
      </c>
      <c r="FG51" s="147">
        <v>875384</v>
      </c>
      <c r="FH51" s="147">
        <v>6400740</v>
      </c>
      <c r="FI51" s="147">
        <v>6584250</v>
      </c>
      <c r="FJ51" s="147">
        <v>5260514</v>
      </c>
      <c r="FK51" s="147">
        <v>5377072</v>
      </c>
      <c r="FL51" s="147">
        <v>825758</v>
      </c>
      <c r="FM51" s="147">
        <v>879483</v>
      </c>
      <c r="FN51" s="147">
        <v>6418092</v>
      </c>
      <c r="FO51" s="147">
        <v>6599629</v>
      </c>
      <c r="FP51" s="147">
        <v>5254403</v>
      </c>
      <c r="FQ51" s="147">
        <v>5369357</v>
      </c>
      <c r="FR51" s="147">
        <v>834672</v>
      </c>
      <c r="FS51" s="147">
        <v>887437</v>
      </c>
    </row>
    <row r="52" spans="1:175" x14ac:dyDescent="0.2">
      <c r="A52" s="107" t="s">
        <v>58</v>
      </c>
      <c r="B52" s="147" t="e">
        <v>#N/A</v>
      </c>
      <c r="C52" s="147" t="e">
        <v>#N/A</v>
      </c>
      <c r="D52" s="147" t="e">
        <v>#N/A</v>
      </c>
      <c r="E52" s="147" t="e">
        <v>#N/A</v>
      </c>
      <c r="F52" s="147" t="e">
        <v>#N/A</v>
      </c>
      <c r="G52" s="147" t="e">
        <v>#N/A</v>
      </c>
      <c r="H52" s="147" t="e">
        <v>#N/A</v>
      </c>
      <c r="I52" s="147" t="e">
        <v>#N/A</v>
      </c>
      <c r="J52" s="147" t="e">
        <v>#N/A</v>
      </c>
      <c r="K52" s="147" t="e">
        <v>#N/A</v>
      </c>
      <c r="L52" s="147" t="e">
        <v>#N/A</v>
      </c>
      <c r="M52" s="147" t="e">
        <v>#N/A</v>
      </c>
      <c r="N52" s="147" t="e">
        <v>#N/A</v>
      </c>
      <c r="O52" s="147" t="e">
        <v>#N/A</v>
      </c>
      <c r="P52" s="147" t="e">
        <v>#N/A</v>
      </c>
      <c r="Q52" s="147" t="e">
        <v>#N/A</v>
      </c>
      <c r="R52" s="147" t="e">
        <v>#N/A</v>
      </c>
      <c r="S52" s="147" t="e">
        <v>#N/A</v>
      </c>
      <c r="T52" s="147" t="e">
        <v>#N/A</v>
      </c>
      <c r="U52" s="147" t="e">
        <v>#N/A</v>
      </c>
      <c r="V52" s="147" t="e">
        <v>#N/A</v>
      </c>
      <c r="W52" s="147" t="e">
        <v>#N/A</v>
      </c>
      <c r="X52" s="147" t="e">
        <v>#N/A</v>
      </c>
      <c r="Y52" s="147" t="e">
        <v>#N/A</v>
      </c>
      <c r="Z52" s="147" t="e">
        <v>#N/A</v>
      </c>
      <c r="AA52" s="147" t="e">
        <v>#N/A</v>
      </c>
      <c r="AB52" s="147" t="e">
        <v>#N/A</v>
      </c>
      <c r="AC52" s="147" t="e">
        <v>#N/A</v>
      </c>
      <c r="AD52" s="147" t="e">
        <v>#N/A</v>
      </c>
      <c r="AE52" s="147" t="e">
        <v>#N/A</v>
      </c>
      <c r="AF52" s="147" t="e">
        <v>#N/A</v>
      </c>
      <c r="AG52" s="147" t="e">
        <v>#N/A</v>
      </c>
      <c r="AH52" s="147" t="e">
        <v>#N/A</v>
      </c>
      <c r="AI52" s="147" t="e">
        <v>#N/A</v>
      </c>
      <c r="AJ52" s="147" t="e">
        <v>#N/A</v>
      </c>
      <c r="AK52" s="147" t="e">
        <v>#N/A</v>
      </c>
      <c r="AL52" s="147" t="e">
        <v>#N/A</v>
      </c>
      <c r="AM52" s="147" t="e">
        <v>#N/A</v>
      </c>
      <c r="AN52" s="147" t="e">
        <v>#N/A</v>
      </c>
      <c r="AO52" s="147" t="e">
        <v>#N/A</v>
      </c>
      <c r="AP52" s="147" t="e">
        <v>#N/A</v>
      </c>
      <c r="AQ52" s="147" t="e">
        <v>#N/A</v>
      </c>
      <c r="AR52" s="147" t="e">
        <v>#N/A</v>
      </c>
      <c r="AS52" s="147" t="e">
        <v>#N/A</v>
      </c>
      <c r="AT52" s="147" t="e">
        <v>#N/A</v>
      </c>
      <c r="AU52" s="147" t="e">
        <v>#N/A</v>
      </c>
      <c r="AV52" s="147" t="e">
        <v>#N/A</v>
      </c>
      <c r="AW52" s="147" t="e">
        <v>#N/A</v>
      </c>
      <c r="AX52" s="147" t="e">
        <v>#N/A</v>
      </c>
      <c r="AY52" s="147" t="e">
        <v>#N/A</v>
      </c>
      <c r="AZ52" s="147" t="e">
        <v>#N/A</v>
      </c>
      <c r="BA52" s="147" t="e">
        <v>#N/A</v>
      </c>
      <c r="BB52" s="147" t="e">
        <v>#N/A</v>
      </c>
      <c r="BC52" s="147" t="e">
        <v>#N/A</v>
      </c>
      <c r="BD52" s="147" t="e">
        <v>#N/A</v>
      </c>
      <c r="BE52" s="147" t="e">
        <v>#N/A</v>
      </c>
      <c r="BF52" s="147" t="e">
        <v>#N/A</v>
      </c>
      <c r="BG52" s="147" t="e">
        <v>#N/A</v>
      </c>
      <c r="BH52" s="147" t="e">
        <v>#N/A</v>
      </c>
      <c r="BI52" s="147" t="e">
        <v>#N/A</v>
      </c>
      <c r="BJ52" s="147" t="e">
        <v>#N/A</v>
      </c>
      <c r="BK52" s="147" t="e">
        <v>#N/A</v>
      </c>
      <c r="BL52" s="147" t="e">
        <v>#N/A</v>
      </c>
      <c r="BM52" s="147" t="e">
        <v>#N/A</v>
      </c>
      <c r="BN52" s="147" t="e">
        <v>#N/A</v>
      </c>
      <c r="BO52" s="147" t="e">
        <v>#N/A</v>
      </c>
      <c r="BP52" s="147" t="e">
        <v>#N/A</v>
      </c>
      <c r="BQ52" s="147" t="e">
        <v>#N/A</v>
      </c>
      <c r="BR52" s="147" t="e">
        <v>#N/A</v>
      </c>
      <c r="BS52" s="147" t="e">
        <v>#N/A</v>
      </c>
      <c r="BT52" s="147" t="e">
        <v>#N/A</v>
      </c>
      <c r="BU52" s="147" t="e">
        <v>#N/A</v>
      </c>
      <c r="BV52" s="147" t="e">
        <v>#N/A</v>
      </c>
      <c r="BW52" s="147" t="e">
        <v>#N/A</v>
      </c>
      <c r="BX52" s="147" t="e">
        <v>#N/A</v>
      </c>
      <c r="BY52" s="147" t="e">
        <v>#N/A</v>
      </c>
      <c r="BZ52" s="147" t="e">
        <v>#N/A</v>
      </c>
      <c r="CA52" s="147" t="e">
        <v>#N/A</v>
      </c>
      <c r="CB52" s="147" t="e">
        <v>#N/A</v>
      </c>
      <c r="CC52" s="147" t="e">
        <v>#N/A</v>
      </c>
      <c r="CD52" s="147" t="e">
        <v>#N/A</v>
      </c>
      <c r="CE52" s="147" t="e">
        <v>#N/A</v>
      </c>
      <c r="CF52" s="147" t="e">
        <v>#N/A</v>
      </c>
      <c r="CG52" s="147" t="e">
        <v>#N/A</v>
      </c>
      <c r="CH52" s="147" t="e">
        <v>#N/A</v>
      </c>
      <c r="CI52" s="147" t="e">
        <v>#N/A</v>
      </c>
      <c r="CJ52" s="147" t="e">
        <v>#N/A</v>
      </c>
      <c r="CK52" s="147" t="e">
        <v>#N/A</v>
      </c>
      <c r="CL52" s="147" t="e">
        <v>#N/A</v>
      </c>
      <c r="CM52" s="147" t="e">
        <v>#N/A</v>
      </c>
      <c r="CN52" s="147">
        <v>509817</v>
      </c>
      <c r="CO52" s="147">
        <v>545106</v>
      </c>
      <c r="CP52" s="147">
        <v>445594</v>
      </c>
      <c r="CQ52" s="147">
        <v>477850</v>
      </c>
      <c r="CR52" s="147">
        <v>42113</v>
      </c>
      <c r="CS52" s="147">
        <v>42945</v>
      </c>
      <c r="CT52" s="147">
        <v>512516</v>
      </c>
      <c r="CU52" s="147">
        <v>546177</v>
      </c>
      <c r="CV52" s="147">
        <v>446127</v>
      </c>
      <c r="CW52" s="147">
        <v>476754</v>
      </c>
      <c r="CX52" s="147">
        <v>43361</v>
      </c>
      <c r="CY52" s="147">
        <v>44093</v>
      </c>
      <c r="CZ52" s="147">
        <v>515717</v>
      </c>
      <c r="DA52" s="147">
        <v>547915</v>
      </c>
      <c r="DB52" s="147">
        <v>447611</v>
      </c>
      <c r="DC52" s="147">
        <v>476801</v>
      </c>
      <c r="DD52" s="147">
        <v>44183</v>
      </c>
      <c r="DE52" s="147">
        <v>44931</v>
      </c>
      <c r="DF52" s="147">
        <v>518677</v>
      </c>
      <c r="DG52" s="147">
        <v>549527</v>
      </c>
      <c r="DH52" s="147">
        <v>448667</v>
      </c>
      <c r="DI52" s="147">
        <v>476615</v>
      </c>
      <c r="DJ52" s="147">
        <v>45410</v>
      </c>
      <c r="DK52" s="147">
        <v>46181</v>
      </c>
      <c r="DL52" s="147">
        <v>521945</v>
      </c>
      <c r="DM52" s="147">
        <v>551140</v>
      </c>
      <c r="DN52" s="147">
        <v>449880</v>
      </c>
      <c r="DO52" s="147">
        <v>476437</v>
      </c>
      <c r="DP52" s="147">
        <v>46624</v>
      </c>
      <c r="DQ52" s="147">
        <v>47256</v>
      </c>
      <c r="DR52" s="147">
        <v>525046</v>
      </c>
      <c r="DS52" s="147">
        <v>552369</v>
      </c>
      <c r="DT52" s="147">
        <v>450896</v>
      </c>
      <c r="DU52" s="147">
        <v>475715</v>
      </c>
      <c r="DV52" s="147">
        <v>47804</v>
      </c>
      <c r="DW52" s="147">
        <v>48401</v>
      </c>
      <c r="DX52" s="147">
        <v>528210</v>
      </c>
      <c r="DY52" s="147">
        <v>554082</v>
      </c>
      <c r="DZ52" s="147">
        <v>451961</v>
      </c>
      <c r="EA52" s="147">
        <v>475679</v>
      </c>
      <c r="EB52" s="147">
        <v>49119</v>
      </c>
      <c r="EC52" s="147">
        <v>49520</v>
      </c>
      <c r="ED52" s="147">
        <v>529952</v>
      </c>
      <c r="EE52" s="147">
        <v>554934</v>
      </c>
      <c r="EF52" s="147">
        <v>452170</v>
      </c>
      <c r="EG52" s="147">
        <v>475417</v>
      </c>
      <c r="EH52" s="147">
        <v>50280</v>
      </c>
      <c r="EI52" s="147">
        <v>50419</v>
      </c>
      <c r="EJ52" s="147">
        <v>534066</v>
      </c>
      <c r="EK52" s="147">
        <v>557635</v>
      </c>
      <c r="EL52" s="147">
        <v>453806</v>
      </c>
      <c r="EM52" s="147">
        <v>475862</v>
      </c>
      <c r="EN52" s="147">
        <v>51905</v>
      </c>
      <c r="EO52" s="147">
        <v>52011</v>
      </c>
      <c r="EP52" s="147">
        <v>535893</v>
      </c>
      <c r="EQ52" s="147">
        <v>558590</v>
      </c>
      <c r="ER52" s="147">
        <v>454246</v>
      </c>
      <c r="ES52" s="147">
        <v>475434</v>
      </c>
      <c r="ET52" s="147">
        <v>53068</v>
      </c>
      <c r="EU52" s="147">
        <v>53132</v>
      </c>
      <c r="EV52" s="147">
        <v>537395</v>
      </c>
      <c r="EW52" s="147">
        <v>559135</v>
      </c>
      <c r="EX52" s="147">
        <v>454299</v>
      </c>
      <c r="EY52" s="147">
        <v>474770</v>
      </c>
      <c r="EZ52" s="147">
        <v>54229</v>
      </c>
      <c r="FA52" s="147">
        <v>54004</v>
      </c>
      <c r="FB52" s="147">
        <v>537808</v>
      </c>
      <c r="FC52" s="147">
        <v>559438</v>
      </c>
      <c r="FD52" s="147">
        <v>453349</v>
      </c>
      <c r="FE52" s="147">
        <v>473916</v>
      </c>
      <c r="FF52" s="147">
        <v>55258</v>
      </c>
      <c r="FG52" s="147">
        <v>54875</v>
      </c>
      <c r="FH52" s="147">
        <v>539284</v>
      </c>
      <c r="FI52" s="147">
        <v>560214</v>
      </c>
      <c r="FJ52" s="147">
        <v>452173</v>
      </c>
      <c r="FK52" s="147">
        <v>472014</v>
      </c>
      <c r="FL52" s="147">
        <v>57010</v>
      </c>
      <c r="FM52" s="147">
        <v>56449</v>
      </c>
      <c r="FN52" s="147">
        <v>540964</v>
      </c>
      <c r="FO52" s="147">
        <v>562465</v>
      </c>
      <c r="FP52" s="147">
        <v>451525</v>
      </c>
      <c r="FQ52" s="147">
        <v>471432</v>
      </c>
      <c r="FR52" s="147">
        <v>58275</v>
      </c>
      <c r="FS52" s="147">
        <v>57941</v>
      </c>
    </row>
    <row r="53" spans="1:175" x14ac:dyDescent="0.2">
      <c r="A53" s="107" t="s">
        <v>59</v>
      </c>
      <c r="B53" s="147" t="e">
        <v>#N/A</v>
      </c>
      <c r="C53" s="147" t="e">
        <v>#N/A</v>
      </c>
      <c r="D53" s="147" t="e">
        <v>#N/A</v>
      </c>
      <c r="E53" s="147" t="e">
        <v>#N/A</v>
      </c>
      <c r="F53" s="147" t="e">
        <v>#N/A</v>
      </c>
      <c r="G53" s="147" t="e">
        <v>#N/A</v>
      </c>
      <c r="H53" s="147" t="e">
        <v>#N/A</v>
      </c>
      <c r="I53" s="147" t="e">
        <v>#N/A</v>
      </c>
      <c r="J53" s="147" t="e">
        <v>#N/A</v>
      </c>
      <c r="K53" s="147" t="e">
        <v>#N/A</v>
      </c>
      <c r="L53" s="147" t="e">
        <v>#N/A</v>
      </c>
      <c r="M53" s="147" t="e">
        <v>#N/A</v>
      </c>
      <c r="N53" s="147" t="e">
        <v>#N/A</v>
      </c>
      <c r="O53" s="147" t="e">
        <v>#N/A</v>
      </c>
      <c r="P53" s="147" t="e">
        <v>#N/A</v>
      </c>
      <c r="Q53" s="147" t="e">
        <v>#N/A</v>
      </c>
      <c r="R53" s="147" t="e">
        <v>#N/A</v>
      </c>
      <c r="S53" s="147" t="e">
        <v>#N/A</v>
      </c>
      <c r="T53" s="147" t="e">
        <v>#N/A</v>
      </c>
      <c r="U53" s="147" t="e">
        <v>#N/A</v>
      </c>
      <c r="V53" s="147" t="e">
        <v>#N/A</v>
      </c>
      <c r="W53" s="147" t="e">
        <v>#N/A</v>
      </c>
      <c r="X53" s="147" t="e">
        <v>#N/A</v>
      </c>
      <c r="Y53" s="147" t="e">
        <v>#N/A</v>
      </c>
      <c r="Z53" s="147" t="e">
        <v>#N/A</v>
      </c>
      <c r="AA53" s="147" t="e">
        <v>#N/A</v>
      </c>
      <c r="AB53" s="147" t="e">
        <v>#N/A</v>
      </c>
      <c r="AC53" s="147" t="e">
        <v>#N/A</v>
      </c>
      <c r="AD53" s="147" t="e">
        <v>#N/A</v>
      </c>
      <c r="AE53" s="147" t="e">
        <v>#N/A</v>
      </c>
      <c r="AF53" s="147" t="e">
        <v>#N/A</v>
      </c>
      <c r="AG53" s="147" t="e">
        <v>#N/A</v>
      </c>
      <c r="AH53" s="147" t="e">
        <v>#N/A</v>
      </c>
      <c r="AI53" s="147" t="e">
        <v>#N/A</v>
      </c>
      <c r="AJ53" s="147" t="e">
        <v>#N/A</v>
      </c>
      <c r="AK53" s="147" t="e">
        <v>#N/A</v>
      </c>
      <c r="AL53" s="147" t="e">
        <v>#N/A</v>
      </c>
      <c r="AM53" s="147" t="e">
        <v>#N/A</v>
      </c>
      <c r="AN53" s="147" t="e">
        <v>#N/A</v>
      </c>
      <c r="AO53" s="147" t="e">
        <v>#N/A</v>
      </c>
      <c r="AP53" s="147" t="e">
        <v>#N/A</v>
      </c>
      <c r="AQ53" s="147" t="e">
        <v>#N/A</v>
      </c>
      <c r="AR53" s="147" t="e">
        <v>#N/A</v>
      </c>
      <c r="AS53" s="147" t="e">
        <v>#N/A</v>
      </c>
      <c r="AT53" s="147" t="e">
        <v>#N/A</v>
      </c>
      <c r="AU53" s="147" t="e">
        <v>#N/A</v>
      </c>
      <c r="AV53" s="147" t="e">
        <v>#N/A</v>
      </c>
      <c r="AW53" s="147" t="e">
        <v>#N/A</v>
      </c>
      <c r="AX53" s="147" t="e">
        <v>#N/A</v>
      </c>
      <c r="AY53" s="147" t="e">
        <v>#N/A</v>
      </c>
      <c r="AZ53" s="147" t="e">
        <v>#N/A</v>
      </c>
      <c r="BA53" s="147" t="e">
        <v>#N/A</v>
      </c>
      <c r="BB53" s="147" t="e">
        <v>#N/A</v>
      </c>
      <c r="BC53" s="147" t="e">
        <v>#N/A</v>
      </c>
      <c r="BD53" s="147" t="e">
        <v>#N/A</v>
      </c>
      <c r="BE53" s="147" t="e">
        <v>#N/A</v>
      </c>
      <c r="BF53" s="147" t="e">
        <v>#N/A</v>
      </c>
      <c r="BG53" s="147" t="e">
        <v>#N/A</v>
      </c>
      <c r="BH53" s="147" t="e">
        <v>#N/A</v>
      </c>
      <c r="BI53" s="147" t="e">
        <v>#N/A</v>
      </c>
      <c r="BJ53" s="147" t="e">
        <v>#N/A</v>
      </c>
      <c r="BK53" s="147" t="e">
        <v>#N/A</v>
      </c>
      <c r="BL53" s="147" t="e">
        <v>#N/A</v>
      </c>
      <c r="BM53" s="147" t="e">
        <v>#N/A</v>
      </c>
      <c r="BN53" s="147" t="e">
        <v>#N/A</v>
      </c>
      <c r="BO53" s="147" t="e">
        <v>#N/A</v>
      </c>
      <c r="BP53" s="147" t="e">
        <v>#N/A</v>
      </c>
      <c r="BQ53" s="147" t="e">
        <v>#N/A</v>
      </c>
      <c r="BR53" s="147" t="e">
        <v>#N/A</v>
      </c>
      <c r="BS53" s="147" t="e">
        <v>#N/A</v>
      </c>
      <c r="BT53" s="147" t="e">
        <v>#N/A</v>
      </c>
      <c r="BU53" s="147" t="e">
        <v>#N/A</v>
      </c>
      <c r="BV53" s="147" t="e">
        <v>#N/A</v>
      </c>
      <c r="BW53" s="147" t="e">
        <v>#N/A</v>
      </c>
      <c r="BX53" s="147" t="e">
        <v>#N/A</v>
      </c>
      <c r="BY53" s="147" t="e">
        <v>#N/A</v>
      </c>
      <c r="BZ53" s="147" t="e">
        <v>#N/A</v>
      </c>
      <c r="CA53" s="147" t="e">
        <v>#N/A</v>
      </c>
      <c r="CB53" s="147" t="e">
        <v>#N/A</v>
      </c>
      <c r="CC53" s="147" t="e">
        <v>#N/A</v>
      </c>
      <c r="CD53" s="147" t="e">
        <v>#N/A</v>
      </c>
      <c r="CE53" s="147" t="e">
        <v>#N/A</v>
      </c>
      <c r="CF53" s="147" t="e">
        <v>#N/A</v>
      </c>
      <c r="CG53" s="147" t="e">
        <v>#N/A</v>
      </c>
      <c r="CH53" s="147" t="e">
        <v>#N/A</v>
      </c>
      <c r="CI53" s="147" t="e">
        <v>#N/A</v>
      </c>
      <c r="CJ53" s="147" t="e">
        <v>#N/A</v>
      </c>
      <c r="CK53" s="147" t="e">
        <v>#N/A</v>
      </c>
      <c r="CL53" s="147" t="e">
        <v>#N/A</v>
      </c>
      <c r="CM53" s="147" t="e">
        <v>#N/A</v>
      </c>
      <c r="CN53" s="147">
        <v>2254359</v>
      </c>
      <c r="CO53" s="147">
        <v>2379513</v>
      </c>
      <c r="CP53" s="147">
        <v>1580709</v>
      </c>
      <c r="CQ53" s="147">
        <v>1623538</v>
      </c>
      <c r="CR53" s="147">
        <v>625966</v>
      </c>
      <c r="CS53" s="147">
        <v>705805</v>
      </c>
      <c r="CT53" s="147">
        <v>2268738</v>
      </c>
      <c r="CU53" s="147">
        <v>2394277</v>
      </c>
      <c r="CV53" s="147">
        <v>1590830</v>
      </c>
      <c r="CW53" s="147">
        <v>1633615</v>
      </c>
      <c r="CX53" s="147">
        <v>628751</v>
      </c>
      <c r="CY53" s="147">
        <v>708763</v>
      </c>
      <c r="CZ53" s="147">
        <v>2288523</v>
      </c>
      <c r="DA53" s="147">
        <v>2412875</v>
      </c>
      <c r="DB53" s="147">
        <v>1604769</v>
      </c>
      <c r="DC53" s="147">
        <v>1645942</v>
      </c>
      <c r="DD53" s="147">
        <v>632748</v>
      </c>
      <c r="DE53" s="147">
        <v>712988</v>
      </c>
      <c r="DF53" s="147">
        <v>2308846</v>
      </c>
      <c r="DG53" s="147">
        <v>2431793</v>
      </c>
      <c r="DH53" s="147">
        <v>1618798</v>
      </c>
      <c r="DI53" s="147">
        <v>1659187</v>
      </c>
      <c r="DJ53" s="147">
        <v>637500</v>
      </c>
      <c r="DK53" s="147">
        <v>716936</v>
      </c>
      <c r="DL53" s="147">
        <v>2334821</v>
      </c>
      <c r="DM53" s="147">
        <v>2457707</v>
      </c>
      <c r="DN53" s="147">
        <v>1638106</v>
      </c>
      <c r="DO53" s="147">
        <v>1678173</v>
      </c>
      <c r="DP53" s="147">
        <v>641988</v>
      </c>
      <c r="DQ53" s="147">
        <v>721623</v>
      </c>
      <c r="DR53" s="147">
        <v>2365602</v>
      </c>
      <c r="DS53" s="147">
        <v>2487328</v>
      </c>
      <c r="DT53" s="147">
        <v>1661006</v>
      </c>
      <c r="DU53" s="147">
        <v>1700309</v>
      </c>
      <c r="DV53" s="147">
        <v>647397</v>
      </c>
      <c r="DW53" s="147">
        <v>726585</v>
      </c>
      <c r="DX53" s="147">
        <v>2394382</v>
      </c>
      <c r="DY53" s="147">
        <v>2516470</v>
      </c>
      <c r="DZ53" s="147">
        <v>1682752</v>
      </c>
      <c r="EA53" s="147">
        <v>1722013</v>
      </c>
      <c r="EB53" s="147">
        <v>651940</v>
      </c>
      <c r="EC53" s="147">
        <v>731366</v>
      </c>
      <c r="ED53" s="147">
        <v>2421151</v>
      </c>
      <c r="EE53" s="147">
        <v>2544383</v>
      </c>
      <c r="EF53" s="147">
        <v>1704007</v>
      </c>
      <c r="EG53" s="147">
        <v>1742996</v>
      </c>
      <c r="EH53" s="147">
        <v>654987</v>
      </c>
      <c r="EI53" s="147">
        <v>735825</v>
      </c>
      <c r="EJ53" s="147">
        <v>2447776</v>
      </c>
      <c r="EK53" s="147">
        <v>2573050</v>
      </c>
      <c r="EL53" s="147">
        <v>1724509</v>
      </c>
      <c r="EM53" s="147">
        <v>1764218</v>
      </c>
      <c r="EN53" s="147">
        <v>658644</v>
      </c>
      <c r="EO53" s="147">
        <v>740585</v>
      </c>
      <c r="EP53" s="147">
        <v>2475038</v>
      </c>
      <c r="EQ53" s="147">
        <v>2602233</v>
      </c>
      <c r="ER53" s="147">
        <v>1745355</v>
      </c>
      <c r="ES53" s="147">
        <v>1786118</v>
      </c>
      <c r="ET53" s="147">
        <v>662246</v>
      </c>
      <c r="EU53" s="147">
        <v>745019</v>
      </c>
      <c r="EV53" s="147">
        <v>2499358</v>
      </c>
      <c r="EW53" s="147">
        <v>2632891</v>
      </c>
      <c r="EX53" s="147">
        <v>1765362</v>
      </c>
      <c r="EY53" s="147">
        <v>1809177</v>
      </c>
      <c r="EZ53" s="147">
        <v>664014</v>
      </c>
      <c r="FA53" s="147">
        <v>750148</v>
      </c>
      <c r="FB53" s="147">
        <v>2527759</v>
      </c>
      <c r="FC53" s="147">
        <v>2666515</v>
      </c>
      <c r="FD53" s="147">
        <v>1788355</v>
      </c>
      <c r="FE53" s="147">
        <v>1836229</v>
      </c>
      <c r="FF53" s="147">
        <v>667209</v>
      </c>
      <c r="FG53" s="147">
        <v>754310</v>
      </c>
      <c r="FH53" s="147">
        <v>2570605</v>
      </c>
      <c r="FI53" s="147">
        <v>2717330</v>
      </c>
      <c r="FJ53" s="147">
        <v>1822651</v>
      </c>
      <c r="FK53" s="147">
        <v>1876854</v>
      </c>
      <c r="FL53" s="147">
        <v>672210</v>
      </c>
      <c r="FM53" s="147">
        <v>760593</v>
      </c>
      <c r="FN53" s="147">
        <v>2618467</v>
      </c>
      <c r="FO53" s="147">
        <v>2769363</v>
      </c>
      <c r="FP53" s="147">
        <v>1860091</v>
      </c>
      <c r="FQ53" s="147">
        <v>1916823</v>
      </c>
      <c r="FR53" s="147">
        <v>677670</v>
      </c>
      <c r="FS53" s="147">
        <v>767739</v>
      </c>
    </row>
    <row r="54" spans="1:175" x14ac:dyDescent="0.2">
      <c r="A54" s="107" t="s">
        <v>60</v>
      </c>
      <c r="B54" s="147" t="e">
        <v>#N/A</v>
      </c>
      <c r="C54" s="147" t="e">
        <v>#N/A</v>
      </c>
      <c r="D54" s="147" t="e">
        <v>#N/A</v>
      </c>
      <c r="E54" s="147" t="e">
        <v>#N/A</v>
      </c>
      <c r="F54" s="147" t="e">
        <v>#N/A</v>
      </c>
      <c r="G54" s="147" t="e">
        <v>#N/A</v>
      </c>
      <c r="H54" s="147" t="e">
        <v>#N/A</v>
      </c>
      <c r="I54" s="147" t="e">
        <v>#N/A</v>
      </c>
      <c r="J54" s="147" t="e">
        <v>#N/A</v>
      </c>
      <c r="K54" s="147" t="e">
        <v>#N/A</v>
      </c>
      <c r="L54" s="147" t="e">
        <v>#N/A</v>
      </c>
      <c r="M54" s="147" t="e">
        <v>#N/A</v>
      </c>
      <c r="N54" s="147" t="e">
        <v>#N/A</v>
      </c>
      <c r="O54" s="147" t="e">
        <v>#N/A</v>
      </c>
      <c r="P54" s="147" t="e">
        <v>#N/A</v>
      </c>
      <c r="Q54" s="147" t="e">
        <v>#N/A</v>
      </c>
      <c r="R54" s="147" t="e">
        <v>#N/A</v>
      </c>
      <c r="S54" s="147" t="e">
        <v>#N/A</v>
      </c>
      <c r="T54" s="147" t="e">
        <v>#N/A</v>
      </c>
      <c r="U54" s="147" t="e">
        <v>#N/A</v>
      </c>
      <c r="V54" s="147" t="e">
        <v>#N/A</v>
      </c>
      <c r="W54" s="147" t="e">
        <v>#N/A</v>
      </c>
      <c r="X54" s="147" t="e">
        <v>#N/A</v>
      </c>
      <c r="Y54" s="147" t="e">
        <v>#N/A</v>
      </c>
      <c r="Z54" s="147" t="e">
        <v>#N/A</v>
      </c>
      <c r="AA54" s="147" t="e">
        <v>#N/A</v>
      </c>
      <c r="AB54" s="147" t="e">
        <v>#N/A</v>
      </c>
      <c r="AC54" s="147" t="e">
        <v>#N/A</v>
      </c>
      <c r="AD54" s="147" t="e">
        <v>#N/A</v>
      </c>
      <c r="AE54" s="147" t="e">
        <v>#N/A</v>
      </c>
      <c r="AF54" s="147" t="e">
        <v>#N/A</v>
      </c>
      <c r="AG54" s="147" t="e">
        <v>#N/A</v>
      </c>
      <c r="AH54" s="147" t="e">
        <v>#N/A</v>
      </c>
      <c r="AI54" s="147" t="e">
        <v>#N/A</v>
      </c>
      <c r="AJ54" s="147" t="e">
        <v>#N/A</v>
      </c>
      <c r="AK54" s="147" t="e">
        <v>#N/A</v>
      </c>
      <c r="AL54" s="147" t="e">
        <v>#N/A</v>
      </c>
      <c r="AM54" s="147" t="e">
        <v>#N/A</v>
      </c>
      <c r="AN54" s="147" t="e">
        <v>#N/A</v>
      </c>
      <c r="AO54" s="147" t="e">
        <v>#N/A</v>
      </c>
      <c r="AP54" s="147" t="e">
        <v>#N/A</v>
      </c>
      <c r="AQ54" s="147" t="e">
        <v>#N/A</v>
      </c>
      <c r="AR54" s="147" t="e">
        <v>#N/A</v>
      </c>
      <c r="AS54" s="147" t="e">
        <v>#N/A</v>
      </c>
      <c r="AT54" s="147" t="e">
        <v>#N/A</v>
      </c>
      <c r="AU54" s="147" t="e">
        <v>#N/A</v>
      </c>
      <c r="AV54" s="147" t="e">
        <v>#N/A</v>
      </c>
      <c r="AW54" s="147" t="e">
        <v>#N/A</v>
      </c>
      <c r="AX54" s="147" t="e">
        <v>#N/A</v>
      </c>
      <c r="AY54" s="147" t="e">
        <v>#N/A</v>
      </c>
      <c r="AZ54" s="147" t="e">
        <v>#N/A</v>
      </c>
      <c r="BA54" s="147" t="e">
        <v>#N/A</v>
      </c>
      <c r="BB54" s="147" t="e">
        <v>#N/A</v>
      </c>
      <c r="BC54" s="147" t="e">
        <v>#N/A</v>
      </c>
      <c r="BD54" s="147" t="e">
        <v>#N/A</v>
      </c>
      <c r="BE54" s="147" t="e">
        <v>#N/A</v>
      </c>
      <c r="BF54" s="147" t="e">
        <v>#N/A</v>
      </c>
      <c r="BG54" s="147" t="e">
        <v>#N/A</v>
      </c>
      <c r="BH54" s="147" t="e">
        <v>#N/A</v>
      </c>
      <c r="BI54" s="147" t="e">
        <v>#N/A</v>
      </c>
      <c r="BJ54" s="147" t="e">
        <v>#N/A</v>
      </c>
      <c r="BK54" s="147" t="e">
        <v>#N/A</v>
      </c>
      <c r="BL54" s="147" t="e">
        <v>#N/A</v>
      </c>
      <c r="BM54" s="147" t="e">
        <v>#N/A</v>
      </c>
      <c r="BN54" s="147" t="e">
        <v>#N/A</v>
      </c>
      <c r="BO54" s="147" t="e">
        <v>#N/A</v>
      </c>
      <c r="BP54" s="147" t="e">
        <v>#N/A</v>
      </c>
      <c r="BQ54" s="147" t="e">
        <v>#N/A</v>
      </c>
      <c r="BR54" s="147" t="e">
        <v>#N/A</v>
      </c>
      <c r="BS54" s="147" t="e">
        <v>#N/A</v>
      </c>
      <c r="BT54" s="147" t="e">
        <v>#N/A</v>
      </c>
      <c r="BU54" s="147" t="e">
        <v>#N/A</v>
      </c>
      <c r="BV54" s="147" t="e">
        <v>#N/A</v>
      </c>
      <c r="BW54" s="147" t="e">
        <v>#N/A</v>
      </c>
      <c r="BX54" s="147" t="e">
        <v>#N/A</v>
      </c>
      <c r="BY54" s="147" t="e">
        <v>#N/A</v>
      </c>
      <c r="BZ54" s="147" t="e">
        <v>#N/A</v>
      </c>
      <c r="CA54" s="147" t="e">
        <v>#N/A</v>
      </c>
      <c r="CB54" s="147" t="e">
        <v>#N/A</v>
      </c>
      <c r="CC54" s="147" t="e">
        <v>#N/A</v>
      </c>
      <c r="CD54" s="147" t="e">
        <v>#N/A</v>
      </c>
      <c r="CE54" s="147" t="e">
        <v>#N/A</v>
      </c>
      <c r="CF54" s="147" t="e">
        <v>#N/A</v>
      </c>
      <c r="CG54" s="147" t="e">
        <v>#N/A</v>
      </c>
      <c r="CH54" s="147" t="e">
        <v>#N/A</v>
      </c>
      <c r="CI54" s="147" t="e">
        <v>#N/A</v>
      </c>
      <c r="CJ54" s="147" t="e">
        <v>#N/A</v>
      </c>
      <c r="CK54" s="147" t="e">
        <v>#N/A</v>
      </c>
      <c r="CL54" s="147" t="e">
        <v>#N/A</v>
      </c>
      <c r="CM54" s="147" t="e">
        <v>#N/A</v>
      </c>
      <c r="CN54" s="147">
        <v>408461</v>
      </c>
      <c r="CO54" s="147">
        <v>407631</v>
      </c>
      <c r="CP54" s="147">
        <v>358011</v>
      </c>
      <c r="CQ54" s="147">
        <v>358050</v>
      </c>
      <c r="CR54" s="147">
        <v>8027</v>
      </c>
      <c r="CS54" s="147">
        <v>5747</v>
      </c>
      <c r="CT54" s="147">
        <v>413466</v>
      </c>
      <c r="CU54" s="147">
        <v>409651</v>
      </c>
      <c r="CV54" s="147">
        <v>361514</v>
      </c>
      <c r="CW54" s="147">
        <v>359091</v>
      </c>
      <c r="CX54" s="147">
        <v>8692</v>
      </c>
      <c r="CY54" s="147">
        <v>6081</v>
      </c>
      <c r="CZ54" s="147">
        <v>419227</v>
      </c>
      <c r="DA54" s="147">
        <v>413452</v>
      </c>
      <c r="DB54" s="147">
        <v>364836</v>
      </c>
      <c r="DC54" s="147">
        <v>360843</v>
      </c>
      <c r="DD54" s="147">
        <v>9984</v>
      </c>
      <c r="DE54" s="147">
        <v>7102</v>
      </c>
      <c r="DF54" s="147">
        <v>424005</v>
      </c>
      <c r="DG54" s="147">
        <v>417036</v>
      </c>
      <c r="DH54" s="147">
        <v>368219</v>
      </c>
      <c r="DI54" s="147">
        <v>363293</v>
      </c>
      <c r="DJ54" s="147">
        <v>10648</v>
      </c>
      <c r="DK54" s="147">
        <v>7529</v>
      </c>
      <c r="DL54" s="147">
        <v>427811</v>
      </c>
      <c r="DM54" s="147">
        <v>419617</v>
      </c>
      <c r="DN54" s="147">
        <v>371074</v>
      </c>
      <c r="DO54" s="147">
        <v>365106</v>
      </c>
      <c r="DP54" s="147">
        <v>11019</v>
      </c>
      <c r="DQ54" s="147">
        <v>7781</v>
      </c>
      <c r="DR54" s="147">
        <v>430660</v>
      </c>
      <c r="DS54" s="147">
        <v>421250</v>
      </c>
      <c r="DT54" s="147">
        <v>372674</v>
      </c>
      <c r="DU54" s="147">
        <v>365669</v>
      </c>
      <c r="DV54" s="147">
        <v>11545</v>
      </c>
      <c r="DW54" s="147">
        <v>8181</v>
      </c>
      <c r="DX54" s="147">
        <v>435558</v>
      </c>
      <c r="DY54" s="147">
        <v>424856</v>
      </c>
      <c r="DZ54" s="147">
        <v>375517</v>
      </c>
      <c r="EA54" s="147">
        <v>367281</v>
      </c>
      <c r="EB54" s="147">
        <v>12607</v>
      </c>
      <c r="EC54" s="147">
        <v>9107</v>
      </c>
      <c r="ED54" s="147">
        <v>440954</v>
      </c>
      <c r="EE54" s="147">
        <v>428988</v>
      </c>
      <c r="EF54" s="147">
        <v>379105</v>
      </c>
      <c r="EG54" s="147">
        <v>369626</v>
      </c>
      <c r="EH54" s="147">
        <v>13618</v>
      </c>
      <c r="EI54" s="147">
        <v>9956</v>
      </c>
      <c r="EJ54" s="147">
        <v>443713</v>
      </c>
      <c r="EK54" s="147">
        <v>431384</v>
      </c>
      <c r="EL54" s="147">
        <v>381255</v>
      </c>
      <c r="EM54" s="147">
        <v>371612</v>
      </c>
      <c r="EN54" s="147">
        <v>14040</v>
      </c>
      <c r="EO54" s="147">
        <v>10242</v>
      </c>
      <c r="EP54" s="147">
        <v>447822</v>
      </c>
      <c r="EQ54" s="147">
        <v>434599</v>
      </c>
      <c r="ER54" s="147">
        <v>384438</v>
      </c>
      <c r="ES54" s="147">
        <v>374023</v>
      </c>
      <c r="ET54" s="147">
        <v>14632</v>
      </c>
      <c r="EU54" s="147">
        <v>10789</v>
      </c>
      <c r="EV54" s="147">
        <v>451129</v>
      </c>
      <c r="EW54" s="147">
        <v>436819</v>
      </c>
      <c r="EX54" s="147">
        <v>387010</v>
      </c>
      <c r="EY54" s="147">
        <v>375689</v>
      </c>
      <c r="EZ54" s="147">
        <v>15195</v>
      </c>
      <c r="FA54" s="147">
        <v>11256</v>
      </c>
      <c r="FB54" s="147">
        <v>455626</v>
      </c>
      <c r="FC54" s="147">
        <v>440866</v>
      </c>
      <c r="FD54" s="147">
        <v>390398</v>
      </c>
      <c r="FE54" s="147">
        <v>378505</v>
      </c>
      <c r="FF54" s="147">
        <v>15760</v>
      </c>
      <c r="FG54" s="147">
        <v>11741</v>
      </c>
      <c r="FH54" s="147">
        <v>462414</v>
      </c>
      <c r="FI54" s="147">
        <v>447309</v>
      </c>
      <c r="FJ54" s="147">
        <v>396037</v>
      </c>
      <c r="FK54" s="147">
        <v>383676</v>
      </c>
      <c r="FL54" s="147">
        <v>16366</v>
      </c>
      <c r="FM54" s="147">
        <v>12290</v>
      </c>
      <c r="FN54" s="147">
        <v>466940</v>
      </c>
      <c r="FO54" s="147">
        <v>451365</v>
      </c>
      <c r="FP54" s="147">
        <v>399611</v>
      </c>
      <c r="FQ54" s="147">
        <v>386701</v>
      </c>
      <c r="FR54" s="147">
        <v>16826</v>
      </c>
      <c r="FS54" s="147">
        <v>12670</v>
      </c>
    </row>
    <row r="55" spans="1:175" x14ac:dyDescent="0.2">
      <c r="A55" s="107" t="s">
        <v>61</v>
      </c>
      <c r="B55" s="147" t="e">
        <v>#N/A</v>
      </c>
      <c r="C55" s="147" t="e">
        <v>#N/A</v>
      </c>
      <c r="D55" s="147" t="e">
        <v>#N/A</v>
      </c>
      <c r="E55" s="147" t="e">
        <v>#N/A</v>
      </c>
      <c r="F55" s="147" t="e">
        <v>#N/A</v>
      </c>
      <c r="G55" s="147" t="e">
        <v>#N/A</v>
      </c>
      <c r="H55" s="147" t="e">
        <v>#N/A</v>
      </c>
      <c r="I55" s="147" t="e">
        <v>#N/A</v>
      </c>
      <c r="J55" s="147" t="e">
        <v>#N/A</v>
      </c>
      <c r="K55" s="147" t="e">
        <v>#N/A</v>
      </c>
      <c r="L55" s="147" t="e">
        <v>#N/A</v>
      </c>
      <c r="M55" s="147" t="e">
        <v>#N/A</v>
      </c>
      <c r="N55" s="147" t="e">
        <v>#N/A</v>
      </c>
      <c r="O55" s="147" t="e">
        <v>#N/A</v>
      </c>
      <c r="P55" s="147" t="e">
        <v>#N/A</v>
      </c>
      <c r="Q55" s="147" t="e">
        <v>#N/A</v>
      </c>
      <c r="R55" s="147" t="e">
        <v>#N/A</v>
      </c>
      <c r="S55" s="147" t="e">
        <v>#N/A</v>
      </c>
      <c r="T55" s="147" t="e">
        <v>#N/A</v>
      </c>
      <c r="U55" s="147" t="e">
        <v>#N/A</v>
      </c>
      <c r="V55" s="147" t="e">
        <v>#N/A</v>
      </c>
      <c r="W55" s="147" t="e">
        <v>#N/A</v>
      </c>
      <c r="X55" s="147" t="e">
        <v>#N/A</v>
      </c>
      <c r="Y55" s="147" t="e">
        <v>#N/A</v>
      </c>
      <c r="Z55" s="147" t="e">
        <v>#N/A</v>
      </c>
      <c r="AA55" s="147" t="e">
        <v>#N/A</v>
      </c>
      <c r="AB55" s="147" t="e">
        <v>#N/A</v>
      </c>
      <c r="AC55" s="147" t="e">
        <v>#N/A</v>
      </c>
      <c r="AD55" s="147" t="e">
        <v>#N/A</v>
      </c>
      <c r="AE55" s="147" t="e">
        <v>#N/A</v>
      </c>
      <c r="AF55" s="147" t="e">
        <v>#N/A</v>
      </c>
      <c r="AG55" s="147" t="e">
        <v>#N/A</v>
      </c>
      <c r="AH55" s="147" t="e">
        <v>#N/A</v>
      </c>
      <c r="AI55" s="147" t="e">
        <v>#N/A</v>
      </c>
      <c r="AJ55" s="147" t="e">
        <v>#N/A</v>
      </c>
      <c r="AK55" s="147" t="e">
        <v>#N/A</v>
      </c>
      <c r="AL55" s="147" t="e">
        <v>#N/A</v>
      </c>
      <c r="AM55" s="147" t="e">
        <v>#N/A</v>
      </c>
      <c r="AN55" s="147" t="e">
        <v>#N/A</v>
      </c>
      <c r="AO55" s="147" t="e">
        <v>#N/A</v>
      </c>
      <c r="AP55" s="147" t="e">
        <v>#N/A</v>
      </c>
      <c r="AQ55" s="147" t="e">
        <v>#N/A</v>
      </c>
      <c r="AR55" s="147" t="e">
        <v>#N/A</v>
      </c>
      <c r="AS55" s="147" t="e">
        <v>#N/A</v>
      </c>
      <c r="AT55" s="147" t="e">
        <v>#N/A</v>
      </c>
      <c r="AU55" s="147" t="e">
        <v>#N/A</v>
      </c>
      <c r="AV55" s="147" t="e">
        <v>#N/A</v>
      </c>
      <c r="AW55" s="147" t="e">
        <v>#N/A</v>
      </c>
      <c r="AX55" s="147" t="e">
        <v>#N/A</v>
      </c>
      <c r="AY55" s="147" t="e">
        <v>#N/A</v>
      </c>
      <c r="AZ55" s="147" t="e">
        <v>#N/A</v>
      </c>
      <c r="BA55" s="147" t="e">
        <v>#N/A</v>
      </c>
      <c r="BB55" s="147" t="e">
        <v>#N/A</v>
      </c>
      <c r="BC55" s="147" t="e">
        <v>#N/A</v>
      </c>
      <c r="BD55" s="147" t="e">
        <v>#N/A</v>
      </c>
      <c r="BE55" s="147" t="e">
        <v>#N/A</v>
      </c>
      <c r="BF55" s="147" t="e">
        <v>#N/A</v>
      </c>
      <c r="BG55" s="147" t="e">
        <v>#N/A</v>
      </c>
      <c r="BH55" s="147" t="e">
        <v>#N/A</v>
      </c>
      <c r="BI55" s="147" t="e">
        <v>#N/A</v>
      </c>
      <c r="BJ55" s="147" t="e">
        <v>#N/A</v>
      </c>
      <c r="BK55" s="147" t="e">
        <v>#N/A</v>
      </c>
      <c r="BL55" s="147" t="e">
        <v>#N/A</v>
      </c>
      <c r="BM55" s="147" t="e">
        <v>#N/A</v>
      </c>
      <c r="BN55" s="147" t="e">
        <v>#N/A</v>
      </c>
      <c r="BO55" s="147" t="e">
        <v>#N/A</v>
      </c>
      <c r="BP55" s="147" t="e">
        <v>#N/A</v>
      </c>
      <c r="BQ55" s="147" t="e">
        <v>#N/A</v>
      </c>
      <c r="BR55" s="147" t="e">
        <v>#N/A</v>
      </c>
      <c r="BS55" s="147" t="e">
        <v>#N/A</v>
      </c>
      <c r="BT55" s="147" t="e">
        <v>#N/A</v>
      </c>
      <c r="BU55" s="147" t="e">
        <v>#N/A</v>
      </c>
      <c r="BV55" s="147" t="e">
        <v>#N/A</v>
      </c>
      <c r="BW55" s="147" t="e">
        <v>#N/A</v>
      </c>
      <c r="BX55" s="147" t="e">
        <v>#N/A</v>
      </c>
      <c r="BY55" s="147" t="e">
        <v>#N/A</v>
      </c>
      <c r="BZ55" s="147" t="e">
        <v>#N/A</v>
      </c>
      <c r="CA55" s="147" t="e">
        <v>#N/A</v>
      </c>
      <c r="CB55" s="147" t="e">
        <v>#N/A</v>
      </c>
      <c r="CC55" s="147" t="e">
        <v>#N/A</v>
      </c>
      <c r="CD55" s="147" t="e">
        <v>#N/A</v>
      </c>
      <c r="CE55" s="147" t="e">
        <v>#N/A</v>
      </c>
      <c r="CF55" s="147" t="e">
        <v>#N/A</v>
      </c>
      <c r="CG55" s="147" t="e">
        <v>#N/A</v>
      </c>
      <c r="CH55" s="147" t="e">
        <v>#N/A</v>
      </c>
      <c r="CI55" s="147" t="e">
        <v>#N/A</v>
      </c>
      <c r="CJ55" s="147" t="e">
        <v>#N/A</v>
      </c>
      <c r="CK55" s="147" t="e">
        <v>#N/A</v>
      </c>
      <c r="CL55" s="147" t="e">
        <v>#N/A</v>
      </c>
      <c r="CM55" s="147" t="e">
        <v>#N/A</v>
      </c>
      <c r="CN55" s="147">
        <v>3098867</v>
      </c>
      <c r="CO55" s="147">
        <v>3257352</v>
      </c>
      <c r="CP55" s="147">
        <v>2512951</v>
      </c>
      <c r="CQ55" s="147">
        <v>2606395</v>
      </c>
      <c r="CR55" s="147">
        <v>519762</v>
      </c>
      <c r="CS55" s="147">
        <v>581251</v>
      </c>
      <c r="CT55" s="147">
        <v>3124146</v>
      </c>
      <c r="CU55" s="147">
        <v>3280091</v>
      </c>
      <c r="CV55" s="147">
        <v>2528213</v>
      </c>
      <c r="CW55" s="147">
        <v>2619477</v>
      </c>
      <c r="CX55" s="147">
        <v>526770</v>
      </c>
      <c r="CY55" s="147">
        <v>587658</v>
      </c>
      <c r="CZ55" s="147">
        <v>3156373</v>
      </c>
      <c r="DA55" s="147">
        <v>3306556</v>
      </c>
      <c r="DB55" s="147">
        <v>2548122</v>
      </c>
      <c r="DC55" s="147">
        <v>2635472</v>
      </c>
      <c r="DD55" s="147">
        <v>536026</v>
      </c>
      <c r="DE55" s="147">
        <v>595173</v>
      </c>
      <c r="DF55" s="147">
        <v>3180612</v>
      </c>
      <c r="DG55" s="147">
        <v>3326824</v>
      </c>
      <c r="DH55" s="147">
        <v>2563610</v>
      </c>
      <c r="DI55" s="147">
        <v>2647298</v>
      </c>
      <c r="DJ55" s="147">
        <v>542028</v>
      </c>
      <c r="DK55" s="147">
        <v>600640</v>
      </c>
      <c r="DL55" s="147">
        <v>3208858</v>
      </c>
      <c r="DM55" s="147">
        <v>3349690</v>
      </c>
      <c r="DN55" s="147">
        <v>2582625</v>
      </c>
      <c r="DO55" s="147">
        <v>2661649</v>
      </c>
      <c r="DP55" s="147">
        <v>548769</v>
      </c>
      <c r="DQ55" s="147">
        <v>606378</v>
      </c>
      <c r="DR55" s="147">
        <v>3237891</v>
      </c>
      <c r="DS55" s="147">
        <v>3375097</v>
      </c>
      <c r="DT55" s="147">
        <v>2602818</v>
      </c>
      <c r="DU55" s="147">
        <v>2678345</v>
      </c>
      <c r="DV55" s="147">
        <v>554541</v>
      </c>
      <c r="DW55" s="147">
        <v>612030</v>
      </c>
      <c r="DX55" s="147">
        <v>3269623</v>
      </c>
      <c r="DY55" s="147">
        <v>3403019</v>
      </c>
      <c r="DZ55" s="147">
        <v>2626533</v>
      </c>
      <c r="EA55" s="147">
        <v>2697107</v>
      </c>
      <c r="EB55" s="147">
        <v>559714</v>
      </c>
      <c r="EC55" s="147">
        <v>618099</v>
      </c>
      <c r="ED55" s="147">
        <v>3306057</v>
      </c>
      <c r="EE55" s="147">
        <v>3433595</v>
      </c>
      <c r="EF55" s="147">
        <v>2652711</v>
      </c>
      <c r="EG55" s="147">
        <v>2717935</v>
      </c>
      <c r="EH55" s="147">
        <v>566400</v>
      </c>
      <c r="EI55" s="147">
        <v>624358</v>
      </c>
      <c r="EJ55" s="147">
        <v>3341043</v>
      </c>
      <c r="EK55" s="147">
        <v>3466019</v>
      </c>
      <c r="EL55" s="147">
        <v>2678100</v>
      </c>
      <c r="EM55" s="147">
        <v>2740649</v>
      </c>
      <c r="EN55" s="147">
        <v>572197</v>
      </c>
      <c r="EO55" s="147">
        <v>630198</v>
      </c>
      <c r="EP55" s="147">
        <v>3370089</v>
      </c>
      <c r="EQ55" s="147">
        <v>3493176</v>
      </c>
      <c r="ER55" s="147">
        <v>2700144</v>
      </c>
      <c r="ES55" s="147">
        <v>2760321</v>
      </c>
      <c r="ET55" s="147">
        <v>576572</v>
      </c>
      <c r="EU55" s="147">
        <v>635298</v>
      </c>
      <c r="EV55" s="147">
        <v>3402344</v>
      </c>
      <c r="EW55" s="147">
        <v>3525560</v>
      </c>
      <c r="EX55" s="147">
        <v>2725097</v>
      </c>
      <c r="EY55" s="147">
        <v>2784655</v>
      </c>
      <c r="EZ55" s="147">
        <v>580915</v>
      </c>
      <c r="FA55" s="147">
        <v>640655</v>
      </c>
      <c r="FB55" s="147">
        <v>3416869</v>
      </c>
      <c r="FC55" s="147">
        <v>3548871</v>
      </c>
      <c r="FD55" s="147">
        <v>2738754</v>
      </c>
      <c r="FE55" s="147">
        <v>2804470</v>
      </c>
      <c r="FF55" s="147">
        <v>579203</v>
      </c>
      <c r="FG55" s="147">
        <v>641796</v>
      </c>
      <c r="FH55" s="147">
        <v>3463859</v>
      </c>
      <c r="FI55" s="147">
        <v>3598358</v>
      </c>
      <c r="FJ55" s="147">
        <v>2776816</v>
      </c>
      <c r="FK55" s="147">
        <v>2844421</v>
      </c>
      <c r="FL55" s="147">
        <v>582589</v>
      </c>
      <c r="FM55" s="147">
        <v>645535</v>
      </c>
      <c r="FN55" s="147">
        <v>3505803</v>
      </c>
      <c r="FO55" s="147">
        <v>3642501</v>
      </c>
      <c r="FP55" s="147">
        <v>2810714</v>
      </c>
      <c r="FQ55" s="147">
        <v>2879166</v>
      </c>
      <c r="FR55" s="147">
        <v>584941</v>
      </c>
      <c r="FS55" s="147">
        <v>649258</v>
      </c>
    </row>
    <row r="56" spans="1:175" x14ac:dyDescent="0.2">
      <c r="A56" s="107" t="s">
        <v>62</v>
      </c>
      <c r="B56" s="147" t="e">
        <v>#N/A</v>
      </c>
      <c r="C56" s="147" t="e">
        <v>#N/A</v>
      </c>
      <c r="D56" s="147" t="e">
        <v>#N/A</v>
      </c>
      <c r="E56" s="147" t="e">
        <v>#N/A</v>
      </c>
      <c r="F56" s="147" t="e">
        <v>#N/A</v>
      </c>
      <c r="G56" s="147" t="e">
        <v>#N/A</v>
      </c>
      <c r="H56" s="147" t="e">
        <v>#N/A</v>
      </c>
      <c r="I56" s="147" t="e">
        <v>#N/A</v>
      </c>
      <c r="J56" s="147" t="e">
        <v>#N/A</v>
      </c>
      <c r="K56" s="147" t="e">
        <v>#N/A</v>
      </c>
      <c r="L56" s="147" t="e">
        <v>#N/A</v>
      </c>
      <c r="M56" s="147" t="e">
        <v>#N/A</v>
      </c>
      <c r="N56" s="147" t="e">
        <v>#N/A</v>
      </c>
      <c r="O56" s="147" t="e">
        <v>#N/A</v>
      </c>
      <c r="P56" s="147" t="e">
        <v>#N/A</v>
      </c>
      <c r="Q56" s="147" t="e">
        <v>#N/A</v>
      </c>
      <c r="R56" s="147" t="e">
        <v>#N/A</v>
      </c>
      <c r="S56" s="147" t="e">
        <v>#N/A</v>
      </c>
      <c r="T56" s="147" t="e">
        <v>#N/A</v>
      </c>
      <c r="U56" s="147" t="e">
        <v>#N/A</v>
      </c>
      <c r="V56" s="147" t="e">
        <v>#N/A</v>
      </c>
      <c r="W56" s="147" t="e">
        <v>#N/A</v>
      </c>
      <c r="X56" s="147" t="e">
        <v>#N/A</v>
      </c>
      <c r="Y56" s="147" t="e">
        <v>#N/A</v>
      </c>
      <c r="Z56" s="147" t="e">
        <v>#N/A</v>
      </c>
      <c r="AA56" s="147" t="e">
        <v>#N/A</v>
      </c>
      <c r="AB56" s="147" t="e">
        <v>#N/A</v>
      </c>
      <c r="AC56" s="147" t="e">
        <v>#N/A</v>
      </c>
      <c r="AD56" s="147" t="e">
        <v>#N/A</v>
      </c>
      <c r="AE56" s="147" t="e">
        <v>#N/A</v>
      </c>
      <c r="AF56" s="147" t="e">
        <v>#N/A</v>
      </c>
      <c r="AG56" s="147" t="e">
        <v>#N/A</v>
      </c>
      <c r="AH56" s="147" t="e">
        <v>#N/A</v>
      </c>
      <c r="AI56" s="147" t="e">
        <v>#N/A</v>
      </c>
      <c r="AJ56" s="147" t="e">
        <v>#N/A</v>
      </c>
      <c r="AK56" s="147" t="e">
        <v>#N/A</v>
      </c>
      <c r="AL56" s="147" t="e">
        <v>#N/A</v>
      </c>
      <c r="AM56" s="147" t="e">
        <v>#N/A</v>
      </c>
      <c r="AN56" s="147" t="e">
        <v>#N/A</v>
      </c>
      <c r="AO56" s="147" t="e">
        <v>#N/A</v>
      </c>
      <c r="AP56" s="147" t="e">
        <v>#N/A</v>
      </c>
      <c r="AQ56" s="147" t="e">
        <v>#N/A</v>
      </c>
      <c r="AR56" s="147" t="e">
        <v>#N/A</v>
      </c>
      <c r="AS56" s="147" t="e">
        <v>#N/A</v>
      </c>
      <c r="AT56" s="147" t="e">
        <v>#N/A</v>
      </c>
      <c r="AU56" s="147" t="e">
        <v>#N/A</v>
      </c>
      <c r="AV56" s="147" t="e">
        <v>#N/A</v>
      </c>
      <c r="AW56" s="147" t="e">
        <v>#N/A</v>
      </c>
      <c r="AX56" s="147" t="e">
        <v>#N/A</v>
      </c>
      <c r="AY56" s="147" t="e">
        <v>#N/A</v>
      </c>
      <c r="AZ56" s="147" t="e">
        <v>#N/A</v>
      </c>
      <c r="BA56" s="147" t="e">
        <v>#N/A</v>
      </c>
      <c r="BB56" s="147" t="e">
        <v>#N/A</v>
      </c>
      <c r="BC56" s="147" t="e">
        <v>#N/A</v>
      </c>
      <c r="BD56" s="147" t="e">
        <v>#N/A</v>
      </c>
      <c r="BE56" s="147" t="e">
        <v>#N/A</v>
      </c>
      <c r="BF56" s="147" t="e">
        <v>#N/A</v>
      </c>
      <c r="BG56" s="147" t="e">
        <v>#N/A</v>
      </c>
      <c r="BH56" s="147" t="e">
        <v>#N/A</v>
      </c>
      <c r="BI56" s="147" t="e">
        <v>#N/A</v>
      </c>
      <c r="BJ56" s="147" t="e">
        <v>#N/A</v>
      </c>
      <c r="BK56" s="147" t="e">
        <v>#N/A</v>
      </c>
      <c r="BL56" s="147" t="e">
        <v>#N/A</v>
      </c>
      <c r="BM56" s="147" t="e">
        <v>#N/A</v>
      </c>
      <c r="BN56" s="147" t="e">
        <v>#N/A</v>
      </c>
      <c r="BO56" s="147" t="e">
        <v>#N/A</v>
      </c>
      <c r="BP56" s="147" t="e">
        <v>#N/A</v>
      </c>
      <c r="BQ56" s="147" t="e">
        <v>#N/A</v>
      </c>
      <c r="BR56" s="147" t="e">
        <v>#N/A</v>
      </c>
      <c r="BS56" s="147" t="e">
        <v>#N/A</v>
      </c>
      <c r="BT56" s="147" t="e">
        <v>#N/A</v>
      </c>
      <c r="BU56" s="147" t="e">
        <v>#N/A</v>
      </c>
      <c r="BV56" s="147" t="e">
        <v>#N/A</v>
      </c>
      <c r="BW56" s="147" t="e">
        <v>#N/A</v>
      </c>
      <c r="BX56" s="147" t="e">
        <v>#N/A</v>
      </c>
      <c r="BY56" s="147" t="e">
        <v>#N/A</v>
      </c>
      <c r="BZ56" s="147" t="e">
        <v>#N/A</v>
      </c>
      <c r="CA56" s="147" t="e">
        <v>#N/A</v>
      </c>
      <c r="CB56" s="147" t="e">
        <v>#N/A</v>
      </c>
      <c r="CC56" s="147" t="e">
        <v>#N/A</v>
      </c>
      <c r="CD56" s="147" t="e">
        <v>#N/A</v>
      </c>
      <c r="CE56" s="147" t="e">
        <v>#N/A</v>
      </c>
      <c r="CF56" s="147" t="e">
        <v>#N/A</v>
      </c>
      <c r="CG56" s="147" t="e">
        <v>#N/A</v>
      </c>
      <c r="CH56" s="147" t="e">
        <v>#N/A</v>
      </c>
      <c r="CI56" s="147" t="e">
        <v>#N/A</v>
      </c>
      <c r="CJ56" s="147" t="e">
        <v>#N/A</v>
      </c>
      <c r="CK56" s="147" t="e">
        <v>#N/A</v>
      </c>
      <c r="CL56" s="147" t="e">
        <v>#N/A</v>
      </c>
      <c r="CM56" s="147" t="e">
        <v>#N/A</v>
      </c>
      <c r="CN56" s="147">
        <v>12520389</v>
      </c>
      <c r="CO56" s="147">
        <v>12718811</v>
      </c>
      <c r="CP56" s="147">
        <v>10309618</v>
      </c>
      <c r="CQ56" s="147">
        <v>10381548</v>
      </c>
      <c r="CR56" s="147">
        <v>1532349</v>
      </c>
      <c r="CS56" s="147">
        <v>1638554</v>
      </c>
      <c r="CT56" s="147">
        <v>12720155</v>
      </c>
      <c r="CU56" s="147">
        <v>12910290</v>
      </c>
      <c r="CV56" s="147">
        <v>10449124</v>
      </c>
      <c r="CW56" s="147">
        <v>10513468</v>
      </c>
      <c r="CX56" s="147">
        <v>1566262</v>
      </c>
      <c r="CY56" s="147">
        <v>1670840</v>
      </c>
      <c r="CZ56" s="147">
        <v>12943086</v>
      </c>
      <c r="DA56" s="147">
        <v>13113039</v>
      </c>
      <c r="DB56" s="147">
        <v>10599786</v>
      </c>
      <c r="DC56" s="147">
        <v>10646221</v>
      </c>
      <c r="DD56" s="147">
        <v>1606354</v>
      </c>
      <c r="DE56" s="147">
        <v>1709256</v>
      </c>
      <c r="DF56" s="147">
        <v>13143019</v>
      </c>
      <c r="DG56" s="147">
        <v>13295237</v>
      </c>
      <c r="DH56" s="147">
        <v>10727129</v>
      </c>
      <c r="DI56" s="147">
        <v>10757987</v>
      </c>
      <c r="DJ56" s="147">
        <v>1645409</v>
      </c>
      <c r="DK56" s="147">
        <v>1746389</v>
      </c>
      <c r="DL56" s="147">
        <v>13386970</v>
      </c>
      <c r="DM56" s="147">
        <v>13520769</v>
      </c>
      <c r="DN56" s="147">
        <v>10885186</v>
      </c>
      <c r="DO56" s="147">
        <v>10897438</v>
      </c>
      <c r="DP56" s="147">
        <v>1690186</v>
      </c>
      <c r="DQ56" s="147">
        <v>1790657</v>
      </c>
      <c r="DR56" s="147">
        <v>13644168</v>
      </c>
      <c r="DS56" s="147">
        <v>13755072</v>
      </c>
      <c r="DT56" s="147">
        <v>11051213</v>
      </c>
      <c r="DU56" s="147">
        <v>11040223</v>
      </c>
      <c r="DV56" s="147">
        <v>1738357</v>
      </c>
      <c r="DW56" s="147">
        <v>1838105</v>
      </c>
      <c r="DX56" s="147">
        <v>13867172</v>
      </c>
      <c r="DY56" s="147">
        <v>13963143</v>
      </c>
      <c r="DZ56" s="147">
        <v>11189589</v>
      </c>
      <c r="EA56" s="147">
        <v>11163056</v>
      </c>
      <c r="EB56" s="147">
        <v>1784511</v>
      </c>
      <c r="EC56" s="147">
        <v>1884288</v>
      </c>
      <c r="ED56" s="147">
        <v>14055176</v>
      </c>
      <c r="EE56" s="147">
        <v>14136739</v>
      </c>
      <c r="EF56" s="147">
        <v>11298590</v>
      </c>
      <c r="EG56" s="147">
        <v>11257622</v>
      </c>
      <c r="EH56" s="147">
        <v>1828205</v>
      </c>
      <c r="EI56" s="147">
        <v>1927347</v>
      </c>
      <c r="EJ56" s="147">
        <v>14218425</v>
      </c>
      <c r="EK56" s="147">
        <v>14292515</v>
      </c>
      <c r="EL56" s="147">
        <v>11393785</v>
      </c>
      <c r="EM56" s="147">
        <v>11342499</v>
      </c>
      <c r="EN56" s="147">
        <v>1867895</v>
      </c>
      <c r="EO56" s="147">
        <v>1968555</v>
      </c>
      <c r="EP56" s="147">
        <v>14399505</v>
      </c>
      <c r="EQ56" s="147">
        <v>14459501</v>
      </c>
      <c r="ER56" s="147">
        <v>11503310</v>
      </c>
      <c r="ES56" s="147">
        <v>11436133</v>
      </c>
      <c r="ET56" s="147">
        <v>1908358</v>
      </c>
      <c r="EU56" s="147">
        <v>2011266</v>
      </c>
      <c r="EV56" s="147">
        <v>14596130</v>
      </c>
      <c r="EW56" s="147">
        <v>14643440</v>
      </c>
      <c r="EX56" s="147">
        <v>11621190</v>
      </c>
      <c r="EY56" s="147">
        <v>11542814</v>
      </c>
      <c r="EZ56" s="147">
        <v>1954363</v>
      </c>
      <c r="FA56" s="147">
        <v>2057363</v>
      </c>
      <c r="FB56" s="147">
        <v>14757064</v>
      </c>
      <c r="FC56" s="147">
        <v>14813287</v>
      </c>
      <c r="FD56" s="147">
        <v>11710022</v>
      </c>
      <c r="FE56" s="147">
        <v>11637732</v>
      </c>
      <c r="FF56" s="147">
        <v>1995360</v>
      </c>
      <c r="FG56" s="147">
        <v>2101797</v>
      </c>
      <c r="FH56" s="147">
        <v>15021870</v>
      </c>
      <c r="FI56" s="147">
        <v>15091618</v>
      </c>
      <c r="FJ56" s="147">
        <v>11851583</v>
      </c>
      <c r="FK56" s="147">
        <v>11786795</v>
      </c>
      <c r="FL56" s="147">
        <v>2052956</v>
      </c>
      <c r="FM56" s="147">
        <v>2167330</v>
      </c>
      <c r="FN56" s="147">
        <v>15333645</v>
      </c>
      <c r="FO56" s="147">
        <v>15394245</v>
      </c>
      <c r="FP56" s="147">
        <v>12020949</v>
      </c>
      <c r="FQ56" s="147">
        <v>11948513</v>
      </c>
      <c r="FR56" s="147">
        <v>2114139</v>
      </c>
      <c r="FS56" s="147">
        <v>2232560</v>
      </c>
    </row>
    <row r="57" spans="1:175" x14ac:dyDescent="0.2">
      <c r="A57" s="107" t="s">
        <v>63</v>
      </c>
      <c r="B57" s="147" t="e">
        <v>#N/A</v>
      </c>
      <c r="C57" s="147" t="e">
        <v>#N/A</v>
      </c>
      <c r="D57" s="147" t="e">
        <v>#N/A</v>
      </c>
      <c r="E57" s="147" t="e">
        <v>#N/A</v>
      </c>
      <c r="F57" s="147" t="e">
        <v>#N/A</v>
      </c>
      <c r="G57" s="147" t="e">
        <v>#N/A</v>
      </c>
      <c r="H57" s="147" t="e">
        <v>#N/A</v>
      </c>
      <c r="I57" s="147" t="e">
        <v>#N/A</v>
      </c>
      <c r="J57" s="147" t="e">
        <v>#N/A</v>
      </c>
      <c r="K57" s="147" t="e">
        <v>#N/A</v>
      </c>
      <c r="L57" s="147" t="e">
        <v>#N/A</v>
      </c>
      <c r="M57" s="147" t="e">
        <v>#N/A</v>
      </c>
      <c r="N57" s="147" t="e">
        <v>#N/A</v>
      </c>
      <c r="O57" s="147" t="e">
        <v>#N/A</v>
      </c>
      <c r="P57" s="147" t="e">
        <v>#N/A</v>
      </c>
      <c r="Q57" s="147" t="e">
        <v>#N/A</v>
      </c>
      <c r="R57" s="147" t="e">
        <v>#N/A</v>
      </c>
      <c r="S57" s="147" t="e">
        <v>#N/A</v>
      </c>
      <c r="T57" s="147" t="e">
        <v>#N/A</v>
      </c>
      <c r="U57" s="147" t="e">
        <v>#N/A</v>
      </c>
      <c r="V57" s="147" t="e">
        <v>#N/A</v>
      </c>
      <c r="W57" s="147" t="e">
        <v>#N/A</v>
      </c>
      <c r="X57" s="147" t="e">
        <v>#N/A</v>
      </c>
      <c r="Y57" s="147" t="e">
        <v>#N/A</v>
      </c>
      <c r="Z57" s="147" t="e">
        <v>#N/A</v>
      </c>
      <c r="AA57" s="147" t="e">
        <v>#N/A</v>
      </c>
      <c r="AB57" s="147" t="e">
        <v>#N/A</v>
      </c>
      <c r="AC57" s="147" t="e">
        <v>#N/A</v>
      </c>
      <c r="AD57" s="147" t="e">
        <v>#N/A</v>
      </c>
      <c r="AE57" s="147" t="e">
        <v>#N/A</v>
      </c>
      <c r="AF57" s="147" t="e">
        <v>#N/A</v>
      </c>
      <c r="AG57" s="147" t="e">
        <v>#N/A</v>
      </c>
      <c r="AH57" s="147" t="e">
        <v>#N/A</v>
      </c>
      <c r="AI57" s="147" t="e">
        <v>#N/A</v>
      </c>
      <c r="AJ57" s="147" t="e">
        <v>#N/A</v>
      </c>
      <c r="AK57" s="147" t="e">
        <v>#N/A</v>
      </c>
      <c r="AL57" s="147" t="e">
        <v>#N/A</v>
      </c>
      <c r="AM57" s="147" t="e">
        <v>#N/A</v>
      </c>
      <c r="AN57" s="147" t="e">
        <v>#N/A</v>
      </c>
      <c r="AO57" s="147" t="e">
        <v>#N/A</v>
      </c>
      <c r="AP57" s="147" t="e">
        <v>#N/A</v>
      </c>
      <c r="AQ57" s="147" t="e">
        <v>#N/A</v>
      </c>
      <c r="AR57" s="147" t="e">
        <v>#N/A</v>
      </c>
      <c r="AS57" s="147" t="e">
        <v>#N/A</v>
      </c>
      <c r="AT57" s="147" t="e">
        <v>#N/A</v>
      </c>
      <c r="AU57" s="147" t="e">
        <v>#N/A</v>
      </c>
      <c r="AV57" s="147" t="e">
        <v>#N/A</v>
      </c>
      <c r="AW57" s="147" t="e">
        <v>#N/A</v>
      </c>
      <c r="AX57" s="147" t="e">
        <v>#N/A</v>
      </c>
      <c r="AY57" s="147" t="e">
        <v>#N/A</v>
      </c>
      <c r="AZ57" s="147" t="e">
        <v>#N/A</v>
      </c>
      <c r="BA57" s="147" t="e">
        <v>#N/A</v>
      </c>
      <c r="BB57" s="147" t="e">
        <v>#N/A</v>
      </c>
      <c r="BC57" s="147" t="e">
        <v>#N/A</v>
      </c>
      <c r="BD57" s="147" t="e">
        <v>#N/A</v>
      </c>
      <c r="BE57" s="147" t="e">
        <v>#N/A</v>
      </c>
      <c r="BF57" s="147" t="e">
        <v>#N/A</v>
      </c>
      <c r="BG57" s="147" t="e">
        <v>#N/A</v>
      </c>
      <c r="BH57" s="147" t="e">
        <v>#N/A</v>
      </c>
      <c r="BI57" s="147" t="e">
        <v>#N/A</v>
      </c>
      <c r="BJ57" s="147" t="e">
        <v>#N/A</v>
      </c>
      <c r="BK57" s="147" t="e">
        <v>#N/A</v>
      </c>
      <c r="BL57" s="147" t="e">
        <v>#N/A</v>
      </c>
      <c r="BM57" s="147" t="e">
        <v>#N/A</v>
      </c>
      <c r="BN57" s="147" t="e">
        <v>#N/A</v>
      </c>
      <c r="BO57" s="147" t="e">
        <v>#N/A</v>
      </c>
      <c r="BP57" s="147" t="e">
        <v>#N/A</v>
      </c>
      <c r="BQ57" s="147" t="e">
        <v>#N/A</v>
      </c>
      <c r="BR57" s="147" t="e">
        <v>#N/A</v>
      </c>
      <c r="BS57" s="147" t="e">
        <v>#N/A</v>
      </c>
      <c r="BT57" s="147" t="e">
        <v>#N/A</v>
      </c>
      <c r="BU57" s="147" t="e">
        <v>#N/A</v>
      </c>
      <c r="BV57" s="147" t="e">
        <v>#N/A</v>
      </c>
      <c r="BW57" s="147" t="e">
        <v>#N/A</v>
      </c>
      <c r="BX57" s="147" t="e">
        <v>#N/A</v>
      </c>
      <c r="BY57" s="147" t="e">
        <v>#N/A</v>
      </c>
      <c r="BZ57" s="147" t="e">
        <v>#N/A</v>
      </c>
      <c r="CA57" s="147" t="e">
        <v>#N/A</v>
      </c>
      <c r="CB57" s="147" t="e">
        <v>#N/A</v>
      </c>
      <c r="CC57" s="147" t="e">
        <v>#N/A</v>
      </c>
      <c r="CD57" s="147" t="e">
        <v>#N/A</v>
      </c>
      <c r="CE57" s="147" t="e">
        <v>#N/A</v>
      </c>
      <c r="CF57" s="147" t="e">
        <v>#N/A</v>
      </c>
      <c r="CG57" s="147" t="e">
        <v>#N/A</v>
      </c>
      <c r="CH57" s="147" t="e">
        <v>#N/A</v>
      </c>
      <c r="CI57" s="147" t="e">
        <v>#N/A</v>
      </c>
      <c r="CJ57" s="147" t="e">
        <v>#N/A</v>
      </c>
      <c r="CK57" s="147" t="e">
        <v>#N/A</v>
      </c>
      <c r="CL57" s="147" t="e">
        <v>#N/A</v>
      </c>
      <c r="CM57" s="147" t="e">
        <v>#N/A</v>
      </c>
      <c r="CN57" s="147">
        <v>1394624</v>
      </c>
      <c r="CO57" s="147">
        <v>1381438</v>
      </c>
      <c r="CP57" s="147">
        <v>1301295</v>
      </c>
      <c r="CQ57" s="147">
        <v>1291022</v>
      </c>
      <c r="CR57" s="147">
        <v>23820</v>
      </c>
      <c r="CS57" s="147">
        <v>18873</v>
      </c>
      <c r="CT57" s="147">
        <v>1416589</v>
      </c>
      <c r="CU57" s="147">
        <v>1401689</v>
      </c>
      <c r="CV57" s="147">
        <v>1320547</v>
      </c>
      <c r="CW57" s="147">
        <v>1308379</v>
      </c>
      <c r="CX57" s="147">
        <v>24524</v>
      </c>
      <c r="CY57" s="147">
        <v>19432</v>
      </c>
      <c r="CZ57" s="147">
        <v>1439466</v>
      </c>
      <c r="DA57" s="147">
        <v>1421042</v>
      </c>
      <c r="DB57" s="147">
        <v>1339487</v>
      </c>
      <c r="DC57" s="147">
        <v>1324046</v>
      </c>
      <c r="DD57" s="147">
        <v>25407</v>
      </c>
      <c r="DE57" s="147">
        <v>20293</v>
      </c>
      <c r="DF57" s="147">
        <v>1464598</v>
      </c>
      <c r="DG57" s="147">
        <v>1443509</v>
      </c>
      <c r="DH57" s="147">
        <v>1361027</v>
      </c>
      <c r="DI57" s="147">
        <v>1343186</v>
      </c>
      <c r="DJ57" s="147">
        <v>26336</v>
      </c>
      <c r="DK57" s="147">
        <v>21045</v>
      </c>
      <c r="DL57" s="147">
        <v>1486920</v>
      </c>
      <c r="DM57" s="147">
        <v>1463739</v>
      </c>
      <c r="DN57" s="147">
        <v>1379975</v>
      </c>
      <c r="DO57" s="147">
        <v>1360264</v>
      </c>
      <c r="DP57" s="147">
        <v>27192</v>
      </c>
      <c r="DQ57" s="147">
        <v>21614</v>
      </c>
      <c r="DR57" s="147">
        <v>1512752</v>
      </c>
      <c r="DS57" s="147">
        <v>1486403</v>
      </c>
      <c r="DT57" s="147">
        <v>1402001</v>
      </c>
      <c r="DU57" s="147">
        <v>1379834</v>
      </c>
      <c r="DV57" s="147">
        <v>28091</v>
      </c>
      <c r="DW57" s="147">
        <v>22239</v>
      </c>
      <c r="DX57" s="147">
        <v>1546336</v>
      </c>
      <c r="DY57" s="147">
        <v>1516810</v>
      </c>
      <c r="DZ57" s="147">
        <v>1430727</v>
      </c>
      <c r="EA57" s="147">
        <v>1405352</v>
      </c>
      <c r="EB57" s="147">
        <v>29672</v>
      </c>
      <c r="EC57" s="147">
        <v>23471</v>
      </c>
      <c r="ED57" s="147">
        <v>1579485</v>
      </c>
      <c r="EE57" s="147">
        <v>1546289</v>
      </c>
      <c r="EF57" s="147">
        <v>1458533</v>
      </c>
      <c r="EG57" s="147">
        <v>1429788</v>
      </c>
      <c r="EH57" s="147">
        <v>31274</v>
      </c>
      <c r="EI57" s="147">
        <v>24835</v>
      </c>
      <c r="EJ57" s="147">
        <v>1608110</v>
      </c>
      <c r="EK57" s="147">
        <v>1572735</v>
      </c>
      <c r="EL57" s="147">
        <v>1482797</v>
      </c>
      <c r="EM57" s="147">
        <v>1452036</v>
      </c>
      <c r="EN57" s="147">
        <v>32580</v>
      </c>
      <c r="EO57" s="147">
        <v>25952</v>
      </c>
      <c r="EP57" s="147">
        <v>1635354</v>
      </c>
      <c r="EQ57" s="147">
        <v>1597279</v>
      </c>
      <c r="ER57" s="147">
        <v>1505793</v>
      </c>
      <c r="ES57" s="147">
        <v>1472460</v>
      </c>
      <c r="ET57" s="147">
        <v>33975</v>
      </c>
      <c r="EU57" s="147">
        <v>27158</v>
      </c>
      <c r="EV57" s="147">
        <v>1662941</v>
      </c>
      <c r="EW57" s="147">
        <v>1621136</v>
      </c>
      <c r="EX57" s="147">
        <v>1528783</v>
      </c>
      <c r="EY57" s="147">
        <v>1492444</v>
      </c>
      <c r="EZ57" s="147">
        <v>35414</v>
      </c>
      <c r="FA57" s="147">
        <v>28257</v>
      </c>
      <c r="FB57" s="147">
        <v>1690745</v>
      </c>
      <c r="FC57" s="147">
        <v>1648993</v>
      </c>
      <c r="FD57" s="147">
        <v>1552476</v>
      </c>
      <c r="FE57" s="147">
        <v>1515931</v>
      </c>
      <c r="FF57" s="147">
        <v>36752</v>
      </c>
      <c r="FG57" s="147">
        <v>29435</v>
      </c>
      <c r="FH57" s="147">
        <v>1717717</v>
      </c>
      <c r="FI57" s="147">
        <v>1673294</v>
      </c>
      <c r="FJ57" s="147">
        <v>1573249</v>
      </c>
      <c r="FK57" s="147">
        <v>1533924</v>
      </c>
      <c r="FL57" s="147">
        <v>38760</v>
      </c>
      <c r="FM57" s="147">
        <v>30926</v>
      </c>
      <c r="FN57" s="147">
        <v>1744836</v>
      </c>
      <c r="FO57" s="147">
        <v>1698386</v>
      </c>
      <c r="FP57" s="147">
        <v>1592998</v>
      </c>
      <c r="FQ57" s="147">
        <v>1551753</v>
      </c>
      <c r="FR57" s="147">
        <v>41193</v>
      </c>
      <c r="FS57" s="147">
        <v>32630</v>
      </c>
    </row>
    <row r="58" spans="1:175" x14ac:dyDescent="0.2">
      <c r="A58" s="107" t="s">
        <v>64</v>
      </c>
      <c r="B58" s="147" t="e">
        <v>#N/A</v>
      </c>
      <c r="C58" s="147" t="e">
        <v>#N/A</v>
      </c>
      <c r="D58" s="147" t="e">
        <v>#N/A</v>
      </c>
      <c r="E58" s="147" t="e">
        <v>#N/A</v>
      </c>
      <c r="F58" s="147" t="e">
        <v>#N/A</v>
      </c>
      <c r="G58" s="147" t="e">
        <v>#N/A</v>
      </c>
      <c r="H58" s="147" t="e">
        <v>#N/A</v>
      </c>
      <c r="I58" s="147" t="e">
        <v>#N/A</v>
      </c>
      <c r="J58" s="147" t="e">
        <v>#N/A</v>
      </c>
      <c r="K58" s="147" t="e">
        <v>#N/A</v>
      </c>
      <c r="L58" s="147" t="e">
        <v>#N/A</v>
      </c>
      <c r="M58" s="147" t="e">
        <v>#N/A</v>
      </c>
      <c r="N58" s="147" t="e">
        <v>#N/A</v>
      </c>
      <c r="O58" s="147" t="e">
        <v>#N/A</v>
      </c>
      <c r="P58" s="147" t="e">
        <v>#N/A</v>
      </c>
      <c r="Q58" s="147" t="e">
        <v>#N/A</v>
      </c>
      <c r="R58" s="147" t="e">
        <v>#N/A</v>
      </c>
      <c r="S58" s="147" t="e">
        <v>#N/A</v>
      </c>
      <c r="T58" s="147" t="e">
        <v>#N/A</v>
      </c>
      <c r="U58" s="147" t="e">
        <v>#N/A</v>
      </c>
      <c r="V58" s="147" t="e">
        <v>#N/A</v>
      </c>
      <c r="W58" s="147" t="e">
        <v>#N/A</v>
      </c>
      <c r="X58" s="147" t="e">
        <v>#N/A</v>
      </c>
      <c r="Y58" s="147" t="e">
        <v>#N/A</v>
      </c>
      <c r="Z58" s="147" t="e">
        <v>#N/A</v>
      </c>
      <c r="AA58" s="147" t="e">
        <v>#N/A</v>
      </c>
      <c r="AB58" s="147" t="e">
        <v>#N/A</v>
      </c>
      <c r="AC58" s="147" t="e">
        <v>#N/A</v>
      </c>
      <c r="AD58" s="147" t="e">
        <v>#N/A</v>
      </c>
      <c r="AE58" s="147" t="e">
        <v>#N/A</v>
      </c>
      <c r="AF58" s="147" t="e">
        <v>#N/A</v>
      </c>
      <c r="AG58" s="147" t="e">
        <v>#N/A</v>
      </c>
      <c r="AH58" s="147" t="e">
        <v>#N/A</v>
      </c>
      <c r="AI58" s="147" t="e">
        <v>#N/A</v>
      </c>
      <c r="AJ58" s="147" t="e">
        <v>#N/A</v>
      </c>
      <c r="AK58" s="147" t="e">
        <v>#N/A</v>
      </c>
      <c r="AL58" s="147" t="e">
        <v>#N/A</v>
      </c>
      <c r="AM58" s="147" t="e">
        <v>#N/A</v>
      </c>
      <c r="AN58" s="147" t="e">
        <v>#N/A</v>
      </c>
      <c r="AO58" s="147" t="e">
        <v>#N/A</v>
      </c>
      <c r="AP58" s="147" t="e">
        <v>#N/A</v>
      </c>
      <c r="AQ58" s="147" t="e">
        <v>#N/A</v>
      </c>
      <c r="AR58" s="147" t="e">
        <v>#N/A</v>
      </c>
      <c r="AS58" s="147" t="e">
        <v>#N/A</v>
      </c>
      <c r="AT58" s="147" t="e">
        <v>#N/A</v>
      </c>
      <c r="AU58" s="147" t="e">
        <v>#N/A</v>
      </c>
      <c r="AV58" s="147" t="e">
        <v>#N/A</v>
      </c>
      <c r="AW58" s="147" t="e">
        <v>#N/A</v>
      </c>
      <c r="AX58" s="147" t="e">
        <v>#N/A</v>
      </c>
      <c r="AY58" s="147" t="e">
        <v>#N/A</v>
      </c>
      <c r="AZ58" s="147" t="e">
        <v>#N/A</v>
      </c>
      <c r="BA58" s="147" t="e">
        <v>#N/A</v>
      </c>
      <c r="BB58" s="147" t="e">
        <v>#N/A</v>
      </c>
      <c r="BC58" s="147" t="e">
        <v>#N/A</v>
      </c>
      <c r="BD58" s="147" t="e">
        <v>#N/A</v>
      </c>
      <c r="BE58" s="147" t="e">
        <v>#N/A</v>
      </c>
      <c r="BF58" s="147" t="e">
        <v>#N/A</v>
      </c>
      <c r="BG58" s="147" t="e">
        <v>#N/A</v>
      </c>
      <c r="BH58" s="147" t="e">
        <v>#N/A</v>
      </c>
      <c r="BI58" s="147" t="e">
        <v>#N/A</v>
      </c>
      <c r="BJ58" s="147" t="e">
        <v>#N/A</v>
      </c>
      <c r="BK58" s="147" t="e">
        <v>#N/A</v>
      </c>
      <c r="BL58" s="147" t="e">
        <v>#N/A</v>
      </c>
      <c r="BM58" s="147" t="e">
        <v>#N/A</v>
      </c>
      <c r="BN58" s="147" t="e">
        <v>#N/A</v>
      </c>
      <c r="BO58" s="147" t="e">
        <v>#N/A</v>
      </c>
      <c r="BP58" s="147" t="e">
        <v>#N/A</v>
      </c>
      <c r="BQ58" s="147" t="e">
        <v>#N/A</v>
      </c>
      <c r="BR58" s="147" t="e">
        <v>#N/A</v>
      </c>
      <c r="BS58" s="147" t="e">
        <v>#N/A</v>
      </c>
      <c r="BT58" s="147" t="e">
        <v>#N/A</v>
      </c>
      <c r="BU58" s="147" t="e">
        <v>#N/A</v>
      </c>
      <c r="BV58" s="147" t="e">
        <v>#N/A</v>
      </c>
      <c r="BW58" s="147" t="e">
        <v>#N/A</v>
      </c>
      <c r="BX58" s="147" t="e">
        <v>#N/A</v>
      </c>
      <c r="BY58" s="147" t="e">
        <v>#N/A</v>
      </c>
      <c r="BZ58" s="147" t="e">
        <v>#N/A</v>
      </c>
      <c r="CA58" s="147" t="e">
        <v>#N/A</v>
      </c>
      <c r="CB58" s="147" t="e">
        <v>#N/A</v>
      </c>
      <c r="CC58" s="147" t="e">
        <v>#N/A</v>
      </c>
      <c r="CD58" s="147" t="e">
        <v>#N/A</v>
      </c>
      <c r="CE58" s="147" t="e">
        <v>#N/A</v>
      </c>
      <c r="CF58" s="147" t="e">
        <v>#N/A</v>
      </c>
      <c r="CG58" s="147" t="e">
        <v>#N/A</v>
      </c>
      <c r="CH58" s="147" t="e">
        <v>#N/A</v>
      </c>
      <c r="CI58" s="147" t="e">
        <v>#N/A</v>
      </c>
      <c r="CJ58" s="147" t="e">
        <v>#N/A</v>
      </c>
      <c r="CK58" s="147" t="e">
        <v>#N/A</v>
      </c>
      <c r="CL58" s="147" t="e">
        <v>#N/A</v>
      </c>
      <c r="CM58" s="147" t="e">
        <v>#N/A</v>
      </c>
      <c r="CN58" s="147">
        <v>308524</v>
      </c>
      <c r="CO58" s="147">
        <v>317796</v>
      </c>
      <c r="CP58" s="147">
        <v>298467</v>
      </c>
      <c r="CQ58" s="147">
        <v>307563</v>
      </c>
      <c r="CR58" s="147">
        <v>4646</v>
      </c>
      <c r="CS58" s="147">
        <v>3863</v>
      </c>
      <c r="CT58" s="147">
        <v>310702</v>
      </c>
      <c r="CU58" s="147">
        <v>318897</v>
      </c>
      <c r="CV58" s="147">
        <v>300108</v>
      </c>
      <c r="CW58" s="147">
        <v>308124</v>
      </c>
      <c r="CX58" s="147">
        <v>4884</v>
      </c>
      <c r="CY58" s="147">
        <v>4023</v>
      </c>
      <c r="CZ58" s="147">
        <v>311480</v>
      </c>
      <c r="DA58" s="147">
        <v>319202</v>
      </c>
      <c r="DB58" s="147">
        <v>300565</v>
      </c>
      <c r="DC58" s="147">
        <v>308202</v>
      </c>
      <c r="DD58" s="147">
        <v>5053</v>
      </c>
      <c r="DE58" s="147">
        <v>4100</v>
      </c>
      <c r="DF58" s="147">
        <v>312978</v>
      </c>
      <c r="DG58" s="147">
        <v>319884</v>
      </c>
      <c r="DH58" s="147">
        <v>301702</v>
      </c>
      <c r="DI58" s="147">
        <v>308489</v>
      </c>
      <c r="DJ58" s="147">
        <v>5249</v>
      </c>
      <c r="DK58" s="147">
        <v>4287</v>
      </c>
      <c r="DL58" s="147">
        <v>313695</v>
      </c>
      <c r="DM58" s="147">
        <v>320170</v>
      </c>
      <c r="DN58" s="147">
        <v>302066</v>
      </c>
      <c r="DO58" s="147">
        <v>308494</v>
      </c>
      <c r="DP58" s="147">
        <v>5406</v>
      </c>
      <c r="DQ58" s="147">
        <v>4416</v>
      </c>
      <c r="DR58" s="147">
        <v>315080</v>
      </c>
      <c r="DS58" s="147">
        <v>320851</v>
      </c>
      <c r="DT58" s="147">
        <v>302569</v>
      </c>
      <c r="DU58" s="147">
        <v>308361</v>
      </c>
      <c r="DV58" s="147">
        <v>5644</v>
      </c>
      <c r="DW58" s="147">
        <v>4621</v>
      </c>
      <c r="DX58" s="147">
        <v>315563</v>
      </c>
      <c r="DY58" s="147">
        <v>320816</v>
      </c>
      <c r="DZ58" s="147">
        <v>302585</v>
      </c>
      <c r="EA58" s="147">
        <v>308000</v>
      </c>
      <c r="EB58" s="147">
        <v>5828</v>
      </c>
      <c r="EC58" s="147">
        <v>4710</v>
      </c>
      <c r="ED58" s="147">
        <v>317069</v>
      </c>
      <c r="EE58" s="147">
        <v>321988</v>
      </c>
      <c r="EF58" s="147">
        <v>303365</v>
      </c>
      <c r="EG58" s="147">
        <v>308467</v>
      </c>
      <c r="EH58" s="147">
        <v>6087</v>
      </c>
      <c r="EI58" s="147">
        <v>4818</v>
      </c>
      <c r="EJ58" s="147">
        <v>317956</v>
      </c>
      <c r="EK58" s="147">
        <v>322697</v>
      </c>
      <c r="EL58" s="147">
        <v>303955</v>
      </c>
      <c r="EM58" s="147">
        <v>308915</v>
      </c>
      <c r="EN58" s="147">
        <v>6317</v>
      </c>
      <c r="EO58" s="147">
        <v>4926</v>
      </c>
      <c r="EP58" s="147">
        <v>318982</v>
      </c>
      <c r="EQ58" s="147">
        <v>322859</v>
      </c>
      <c r="ER58" s="147">
        <v>304585</v>
      </c>
      <c r="ES58" s="147">
        <v>308737</v>
      </c>
      <c r="ET58" s="147">
        <v>6557</v>
      </c>
      <c r="EU58" s="147">
        <v>5113</v>
      </c>
      <c r="EV58" s="147">
        <v>319773</v>
      </c>
      <c r="EW58" s="147">
        <v>323204</v>
      </c>
      <c r="EX58" s="147">
        <v>305047</v>
      </c>
      <c r="EY58" s="147">
        <v>308808</v>
      </c>
      <c r="EZ58" s="147">
        <v>6784</v>
      </c>
      <c r="FA58" s="147">
        <v>5212</v>
      </c>
      <c r="FB58" s="147">
        <v>321639</v>
      </c>
      <c r="FC58" s="147">
        <v>325571</v>
      </c>
      <c r="FD58" s="147">
        <v>306507</v>
      </c>
      <c r="FE58" s="147">
        <v>310819</v>
      </c>
      <c r="FF58" s="147">
        <v>7006</v>
      </c>
      <c r="FG58" s="147">
        <v>5451</v>
      </c>
      <c r="FH58" s="147">
        <v>321864</v>
      </c>
      <c r="FI58" s="147">
        <v>326278</v>
      </c>
      <c r="FJ58" s="147">
        <v>305959</v>
      </c>
      <c r="FK58" s="147">
        <v>310922</v>
      </c>
      <c r="FL58" s="147">
        <v>7443</v>
      </c>
      <c r="FM58" s="147">
        <v>5725</v>
      </c>
      <c r="FN58" s="147">
        <v>322013</v>
      </c>
      <c r="FO58" s="147">
        <v>326695</v>
      </c>
      <c r="FP58" s="147">
        <v>305369</v>
      </c>
      <c r="FQ58" s="147">
        <v>310681</v>
      </c>
      <c r="FR58" s="147">
        <v>7830</v>
      </c>
      <c r="FS58" s="147">
        <v>5996</v>
      </c>
    </row>
    <row r="59" spans="1:175" x14ac:dyDescent="0.2">
      <c r="A59" s="107" t="s">
        <v>65</v>
      </c>
      <c r="B59" s="147" t="e">
        <v>#N/A</v>
      </c>
      <c r="C59" s="147" t="e">
        <v>#N/A</v>
      </c>
      <c r="D59" s="147" t="e">
        <v>#N/A</v>
      </c>
      <c r="E59" s="147" t="e">
        <v>#N/A</v>
      </c>
      <c r="F59" s="147" t="e">
        <v>#N/A</v>
      </c>
      <c r="G59" s="147" t="e">
        <v>#N/A</v>
      </c>
      <c r="H59" s="147" t="e">
        <v>#N/A</v>
      </c>
      <c r="I59" s="147" t="e">
        <v>#N/A</v>
      </c>
      <c r="J59" s="147" t="e">
        <v>#N/A</v>
      </c>
      <c r="K59" s="147" t="e">
        <v>#N/A</v>
      </c>
      <c r="L59" s="147" t="e">
        <v>#N/A</v>
      </c>
      <c r="M59" s="147" t="e">
        <v>#N/A</v>
      </c>
      <c r="N59" s="147" t="e">
        <v>#N/A</v>
      </c>
      <c r="O59" s="147" t="e">
        <v>#N/A</v>
      </c>
      <c r="P59" s="147" t="e">
        <v>#N/A</v>
      </c>
      <c r="Q59" s="147" t="e">
        <v>#N/A</v>
      </c>
      <c r="R59" s="147" t="e">
        <v>#N/A</v>
      </c>
      <c r="S59" s="147" t="e">
        <v>#N/A</v>
      </c>
      <c r="T59" s="147" t="e">
        <v>#N/A</v>
      </c>
      <c r="U59" s="147" t="e">
        <v>#N/A</v>
      </c>
      <c r="V59" s="147" t="e">
        <v>#N/A</v>
      </c>
      <c r="W59" s="147" t="e">
        <v>#N/A</v>
      </c>
      <c r="X59" s="147" t="e">
        <v>#N/A</v>
      </c>
      <c r="Y59" s="147" t="e">
        <v>#N/A</v>
      </c>
      <c r="Z59" s="147" t="e">
        <v>#N/A</v>
      </c>
      <c r="AA59" s="147" t="e">
        <v>#N/A</v>
      </c>
      <c r="AB59" s="147" t="e">
        <v>#N/A</v>
      </c>
      <c r="AC59" s="147" t="e">
        <v>#N/A</v>
      </c>
      <c r="AD59" s="147" t="e">
        <v>#N/A</v>
      </c>
      <c r="AE59" s="147" t="e">
        <v>#N/A</v>
      </c>
      <c r="AF59" s="147" t="e">
        <v>#N/A</v>
      </c>
      <c r="AG59" s="147" t="e">
        <v>#N/A</v>
      </c>
      <c r="AH59" s="147" t="e">
        <v>#N/A</v>
      </c>
      <c r="AI59" s="147" t="e">
        <v>#N/A</v>
      </c>
      <c r="AJ59" s="147" t="e">
        <v>#N/A</v>
      </c>
      <c r="AK59" s="147" t="e">
        <v>#N/A</v>
      </c>
      <c r="AL59" s="147" t="e">
        <v>#N/A</v>
      </c>
      <c r="AM59" s="147" t="e">
        <v>#N/A</v>
      </c>
      <c r="AN59" s="147" t="e">
        <v>#N/A</v>
      </c>
      <c r="AO59" s="147" t="e">
        <v>#N/A</v>
      </c>
      <c r="AP59" s="147" t="e">
        <v>#N/A</v>
      </c>
      <c r="AQ59" s="147" t="e">
        <v>#N/A</v>
      </c>
      <c r="AR59" s="147" t="e">
        <v>#N/A</v>
      </c>
      <c r="AS59" s="147" t="e">
        <v>#N/A</v>
      </c>
      <c r="AT59" s="147" t="e">
        <v>#N/A</v>
      </c>
      <c r="AU59" s="147" t="e">
        <v>#N/A</v>
      </c>
      <c r="AV59" s="147" t="e">
        <v>#N/A</v>
      </c>
      <c r="AW59" s="147" t="e">
        <v>#N/A</v>
      </c>
      <c r="AX59" s="147" t="e">
        <v>#N/A</v>
      </c>
      <c r="AY59" s="147" t="e">
        <v>#N/A</v>
      </c>
      <c r="AZ59" s="147" t="e">
        <v>#N/A</v>
      </c>
      <c r="BA59" s="147" t="e">
        <v>#N/A</v>
      </c>
      <c r="BB59" s="147" t="e">
        <v>#N/A</v>
      </c>
      <c r="BC59" s="147" t="e">
        <v>#N/A</v>
      </c>
      <c r="BD59" s="147" t="e">
        <v>#N/A</v>
      </c>
      <c r="BE59" s="147" t="e">
        <v>#N/A</v>
      </c>
      <c r="BF59" s="147" t="e">
        <v>#N/A</v>
      </c>
      <c r="BG59" s="147" t="e">
        <v>#N/A</v>
      </c>
      <c r="BH59" s="147" t="e">
        <v>#N/A</v>
      </c>
      <c r="BI59" s="147" t="e">
        <v>#N/A</v>
      </c>
      <c r="BJ59" s="147" t="e">
        <v>#N/A</v>
      </c>
      <c r="BK59" s="147" t="e">
        <v>#N/A</v>
      </c>
      <c r="BL59" s="147" t="e">
        <v>#N/A</v>
      </c>
      <c r="BM59" s="147" t="e">
        <v>#N/A</v>
      </c>
      <c r="BN59" s="147" t="e">
        <v>#N/A</v>
      </c>
      <c r="BO59" s="147" t="e">
        <v>#N/A</v>
      </c>
      <c r="BP59" s="147" t="e">
        <v>#N/A</v>
      </c>
      <c r="BQ59" s="147" t="e">
        <v>#N/A</v>
      </c>
      <c r="BR59" s="147" t="e">
        <v>#N/A</v>
      </c>
      <c r="BS59" s="147" t="e">
        <v>#N/A</v>
      </c>
      <c r="BT59" s="147" t="e">
        <v>#N/A</v>
      </c>
      <c r="BU59" s="147" t="e">
        <v>#N/A</v>
      </c>
      <c r="BV59" s="147" t="e">
        <v>#N/A</v>
      </c>
      <c r="BW59" s="147" t="e">
        <v>#N/A</v>
      </c>
      <c r="BX59" s="147" t="e">
        <v>#N/A</v>
      </c>
      <c r="BY59" s="147" t="e">
        <v>#N/A</v>
      </c>
      <c r="BZ59" s="147" t="e">
        <v>#N/A</v>
      </c>
      <c r="CA59" s="147" t="e">
        <v>#N/A</v>
      </c>
      <c r="CB59" s="147" t="e">
        <v>#N/A</v>
      </c>
      <c r="CC59" s="147" t="e">
        <v>#N/A</v>
      </c>
      <c r="CD59" s="147" t="e">
        <v>#N/A</v>
      </c>
      <c r="CE59" s="147" t="e">
        <v>#N/A</v>
      </c>
      <c r="CF59" s="147" t="e">
        <v>#N/A</v>
      </c>
      <c r="CG59" s="147" t="e">
        <v>#N/A</v>
      </c>
      <c r="CH59" s="147" t="e">
        <v>#N/A</v>
      </c>
      <c r="CI59" s="147" t="e">
        <v>#N/A</v>
      </c>
      <c r="CJ59" s="147" t="e">
        <v>#N/A</v>
      </c>
      <c r="CK59" s="147" t="e">
        <v>#N/A</v>
      </c>
      <c r="CL59" s="147" t="e">
        <v>#N/A</v>
      </c>
      <c r="CM59" s="147" t="e">
        <v>#N/A</v>
      </c>
      <c r="CN59" s="147">
        <v>3939247</v>
      </c>
      <c r="CO59" s="147">
        <v>4085768</v>
      </c>
      <c r="CP59" s="147">
        <v>2891980</v>
      </c>
      <c r="CQ59" s="147">
        <v>2944038</v>
      </c>
      <c r="CR59" s="147">
        <v>787351</v>
      </c>
      <c r="CS59" s="147">
        <v>858878</v>
      </c>
      <c r="CT59" s="147">
        <v>3983700</v>
      </c>
      <c r="CU59" s="147">
        <v>4124050</v>
      </c>
      <c r="CV59" s="147">
        <v>2919126</v>
      </c>
      <c r="CW59" s="147">
        <v>2965139</v>
      </c>
      <c r="CX59" s="147">
        <v>795623</v>
      </c>
      <c r="CY59" s="147">
        <v>866169</v>
      </c>
      <c r="CZ59" s="147">
        <v>4031108</v>
      </c>
      <c r="DA59" s="147">
        <v>4165877</v>
      </c>
      <c r="DB59" s="147">
        <v>2946873</v>
      </c>
      <c r="DC59" s="147">
        <v>2986706</v>
      </c>
      <c r="DD59" s="147">
        <v>805491</v>
      </c>
      <c r="DE59" s="147">
        <v>875129</v>
      </c>
      <c r="DF59" s="147">
        <v>4071034</v>
      </c>
      <c r="DG59" s="147">
        <v>4198655</v>
      </c>
      <c r="DH59" s="147">
        <v>2968041</v>
      </c>
      <c r="DI59" s="147">
        <v>3002065</v>
      </c>
      <c r="DJ59" s="147">
        <v>815107</v>
      </c>
      <c r="DK59" s="147">
        <v>883468</v>
      </c>
      <c r="DL59" s="147">
        <v>4105944</v>
      </c>
      <c r="DM59" s="147">
        <v>4227531</v>
      </c>
      <c r="DN59" s="147">
        <v>2983058</v>
      </c>
      <c r="DO59" s="147">
        <v>3011980</v>
      </c>
      <c r="DP59" s="147">
        <v>824964</v>
      </c>
      <c r="DQ59" s="147">
        <v>891722</v>
      </c>
      <c r="DR59" s="147">
        <v>4137567</v>
      </c>
      <c r="DS59" s="147">
        <v>4252275</v>
      </c>
      <c r="DT59" s="147">
        <v>2994263</v>
      </c>
      <c r="DU59" s="147">
        <v>3017990</v>
      </c>
      <c r="DV59" s="147">
        <v>834926</v>
      </c>
      <c r="DW59" s="147">
        <v>900032</v>
      </c>
      <c r="DX59" s="147">
        <v>4166437</v>
      </c>
      <c r="DY59" s="147">
        <v>4277987</v>
      </c>
      <c r="DZ59" s="147">
        <v>3005432</v>
      </c>
      <c r="EA59" s="147">
        <v>3025552</v>
      </c>
      <c r="EB59" s="147">
        <v>842873</v>
      </c>
      <c r="EC59" s="147">
        <v>907898</v>
      </c>
      <c r="ED59" s="147">
        <v>4197859</v>
      </c>
      <c r="EE59" s="147">
        <v>4304046</v>
      </c>
      <c r="EF59" s="147">
        <v>3017689</v>
      </c>
      <c r="EG59" s="147">
        <v>3033949</v>
      </c>
      <c r="EH59" s="147">
        <v>852288</v>
      </c>
      <c r="EI59" s="147">
        <v>915933</v>
      </c>
      <c r="EJ59" s="147">
        <v>4221529</v>
      </c>
      <c r="EK59" s="147">
        <v>4324728</v>
      </c>
      <c r="EL59" s="147">
        <v>3026424</v>
      </c>
      <c r="EM59" s="147">
        <v>3040442</v>
      </c>
      <c r="EN59" s="147">
        <v>860403</v>
      </c>
      <c r="EO59" s="147">
        <v>923502</v>
      </c>
      <c r="EP59" s="147">
        <v>4248996</v>
      </c>
      <c r="EQ59" s="147">
        <v>4347829</v>
      </c>
      <c r="ER59" s="147">
        <v>3037185</v>
      </c>
      <c r="ES59" s="147">
        <v>3047443</v>
      </c>
      <c r="ET59" s="147">
        <v>868818</v>
      </c>
      <c r="EU59" s="147">
        <v>931254</v>
      </c>
      <c r="EV59" s="147">
        <v>4271060</v>
      </c>
      <c r="EW59" s="147">
        <v>4366555</v>
      </c>
      <c r="EX59" s="147">
        <v>3045091</v>
      </c>
      <c r="EY59" s="147">
        <v>3053179</v>
      </c>
      <c r="EZ59" s="147">
        <v>875942</v>
      </c>
      <c r="FA59" s="147">
        <v>937445</v>
      </c>
      <c r="FB59" s="147">
        <v>4281664</v>
      </c>
      <c r="FC59" s="147">
        <v>4377246</v>
      </c>
      <c r="FD59" s="147">
        <v>3044250</v>
      </c>
      <c r="FE59" s="147">
        <v>3053255</v>
      </c>
      <c r="FF59" s="147">
        <v>881087</v>
      </c>
      <c r="FG59" s="147">
        <v>941409</v>
      </c>
      <c r="FH59" s="147">
        <v>4290814</v>
      </c>
      <c r="FI59" s="147">
        <v>4392600</v>
      </c>
      <c r="FJ59" s="147">
        <v>3040201</v>
      </c>
      <c r="FK59" s="147">
        <v>3052815</v>
      </c>
      <c r="FL59" s="147">
        <v>885435</v>
      </c>
      <c r="FM59" s="147">
        <v>947038</v>
      </c>
      <c r="FN59" s="147">
        <v>4314363</v>
      </c>
      <c r="FO59" s="147">
        <v>4420322</v>
      </c>
      <c r="FP59" s="147">
        <v>3047324</v>
      </c>
      <c r="FQ59" s="147">
        <v>3062585</v>
      </c>
      <c r="FR59" s="147">
        <v>890850</v>
      </c>
      <c r="FS59" s="147">
        <v>952255</v>
      </c>
    </row>
    <row r="60" spans="1:175" x14ac:dyDescent="0.2">
      <c r="A60" s="107" t="s">
        <v>66</v>
      </c>
      <c r="B60" s="147" t="e">
        <v>#N/A</v>
      </c>
      <c r="C60" s="147" t="e">
        <v>#N/A</v>
      </c>
      <c r="D60" s="147" t="e">
        <v>#N/A</v>
      </c>
      <c r="E60" s="147" t="e">
        <v>#N/A</v>
      </c>
      <c r="F60" s="147" t="e">
        <v>#N/A</v>
      </c>
      <c r="G60" s="147" t="e">
        <v>#N/A</v>
      </c>
      <c r="H60" s="147" t="e">
        <v>#N/A</v>
      </c>
      <c r="I60" s="147" t="e">
        <v>#N/A</v>
      </c>
      <c r="J60" s="147" t="e">
        <v>#N/A</v>
      </c>
      <c r="K60" s="147" t="e">
        <v>#N/A</v>
      </c>
      <c r="L60" s="147" t="e">
        <v>#N/A</v>
      </c>
      <c r="M60" s="147" t="e">
        <v>#N/A</v>
      </c>
      <c r="N60" s="147" t="e">
        <v>#N/A</v>
      </c>
      <c r="O60" s="147" t="e">
        <v>#N/A</v>
      </c>
      <c r="P60" s="147" t="e">
        <v>#N/A</v>
      </c>
      <c r="Q60" s="147" t="e">
        <v>#N/A</v>
      </c>
      <c r="R60" s="147" t="e">
        <v>#N/A</v>
      </c>
      <c r="S60" s="147" t="e">
        <v>#N/A</v>
      </c>
      <c r="T60" s="147" t="e">
        <v>#N/A</v>
      </c>
      <c r="U60" s="147" t="e">
        <v>#N/A</v>
      </c>
      <c r="V60" s="147" t="e">
        <v>#N/A</v>
      </c>
      <c r="W60" s="147" t="e">
        <v>#N/A</v>
      </c>
      <c r="X60" s="147" t="e">
        <v>#N/A</v>
      </c>
      <c r="Y60" s="147" t="e">
        <v>#N/A</v>
      </c>
      <c r="Z60" s="147" t="e">
        <v>#N/A</v>
      </c>
      <c r="AA60" s="147" t="e">
        <v>#N/A</v>
      </c>
      <c r="AB60" s="147" t="e">
        <v>#N/A</v>
      </c>
      <c r="AC60" s="147" t="e">
        <v>#N/A</v>
      </c>
      <c r="AD60" s="147" t="e">
        <v>#N/A</v>
      </c>
      <c r="AE60" s="147" t="e">
        <v>#N/A</v>
      </c>
      <c r="AF60" s="147" t="e">
        <v>#N/A</v>
      </c>
      <c r="AG60" s="147" t="e">
        <v>#N/A</v>
      </c>
      <c r="AH60" s="147" t="e">
        <v>#N/A</v>
      </c>
      <c r="AI60" s="147" t="e">
        <v>#N/A</v>
      </c>
      <c r="AJ60" s="147" t="e">
        <v>#N/A</v>
      </c>
      <c r="AK60" s="147" t="e">
        <v>#N/A</v>
      </c>
      <c r="AL60" s="147" t="e">
        <v>#N/A</v>
      </c>
      <c r="AM60" s="147" t="e">
        <v>#N/A</v>
      </c>
      <c r="AN60" s="147" t="e">
        <v>#N/A</v>
      </c>
      <c r="AO60" s="147" t="e">
        <v>#N/A</v>
      </c>
      <c r="AP60" s="147" t="e">
        <v>#N/A</v>
      </c>
      <c r="AQ60" s="147" t="e">
        <v>#N/A</v>
      </c>
      <c r="AR60" s="147" t="e">
        <v>#N/A</v>
      </c>
      <c r="AS60" s="147" t="e">
        <v>#N/A</v>
      </c>
      <c r="AT60" s="147" t="e">
        <v>#N/A</v>
      </c>
      <c r="AU60" s="147" t="e">
        <v>#N/A</v>
      </c>
      <c r="AV60" s="147" t="e">
        <v>#N/A</v>
      </c>
      <c r="AW60" s="147" t="e">
        <v>#N/A</v>
      </c>
      <c r="AX60" s="147" t="e">
        <v>#N/A</v>
      </c>
      <c r="AY60" s="147" t="e">
        <v>#N/A</v>
      </c>
      <c r="AZ60" s="147" t="e">
        <v>#N/A</v>
      </c>
      <c r="BA60" s="147" t="e">
        <v>#N/A</v>
      </c>
      <c r="BB60" s="147" t="e">
        <v>#N/A</v>
      </c>
      <c r="BC60" s="147" t="e">
        <v>#N/A</v>
      </c>
      <c r="BD60" s="147" t="e">
        <v>#N/A</v>
      </c>
      <c r="BE60" s="147" t="e">
        <v>#N/A</v>
      </c>
      <c r="BF60" s="147" t="e">
        <v>#N/A</v>
      </c>
      <c r="BG60" s="147" t="e">
        <v>#N/A</v>
      </c>
      <c r="BH60" s="147" t="e">
        <v>#N/A</v>
      </c>
      <c r="BI60" s="147" t="e">
        <v>#N/A</v>
      </c>
      <c r="BJ60" s="147" t="e">
        <v>#N/A</v>
      </c>
      <c r="BK60" s="147" t="e">
        <v>#N/A</v>
      </c>
      <c r="BL60" s="147" t="e">
        <v>#N/A</v>
      </c>
      <c r="BM60" s="147" t="e">
        <v>#N/A</v>
      </c>
      <c r="BN60" s="147" t="e">
        <v>#N/A</v>
      </c>
      <c r="BO60" s="147" t="e">
        <v>#N/A</v>
      </c>
      <c r="BP60" s="147" t="e">
        <v>#N/A</v>
      </c>
      <c r="BQ60" s="147" t="e">
        <v>#N/A</v>
      </c>
      <c r="BR60" s="147" t="e">
        <v>#N/A</v>
      </c>
      <c r="BS60" s="147" t="e">
        <v>#N/A</v>
      </c>
      <c r="BT60" s="147" t="e">
        <v>#N/A</v>
      </c>
      <c r="BU60" s="147" t="e">
        <v>#N/A</v>
      </c>
      <c r="BV60" s="147" t="e">
        <v>#N/A</v>
      </c>
      <c r="BW60" s="147" t="e">
        <v>#N/A</v>
      </c>
      <c r="BX60" s="147" t="e">
        <v>#N/A</v>
      </c>
      <c r="BY60" s="147" t="e">
        <v>#N/A</v>
      </c>
      <c r="BZ60" s="147" t="e">
        <v>#N/A</v>
      </c>
      <c r="CA60" s="147" t="e">
        <v>#N/A</v>
      </c>
      <c r="CB60" s="147" t="e">
        <v>#N/A</v>
      </c>
      <c r="CC60" s="147" t="e">
        <v>#N/A</v>
      </c>
      <c r="CD60" s="147" t="e">
        <v>#N/A</v>
      </c>
      <c r="CE60" s="147" t="e">
        <v>#N/A</v>
      </c>
      <c r="CF60" s="147" t="e">
        <v>#N/A</v>
      </c>
      <c r="CG60" s="147" t="e">
        <v>#N/A</v>
      </c>
      <c r="CH60" s="147" t="e">
        <v>#N/A</v>
      </c>
      <c r="CI60" s="147" t="e">
        <v>#N/A</v>
      </c>
      <c r="CJ60" s="147" t="e">
        <v>#N/A</v>
      </c>
      <c r="CK60" s="147" t="e">
        <v>#N/A</v>
      </c>
      <c r="CL60" s="147" t="e">
        <v>#N/A</v>
      </c>
      <c r="CM60" s="147" t="e">
        <v>#N/A</v>
      </c>
      <c r="CN60" s="147">
        <v>3359328</v>
      </c>
      <c r="CO60" s="147">
        <v>3384370</v>
      </c>
      <c r="CP60" s="147">
        <v>2841132</v>
      </c>
      <c r="CQ60" s="147">
        <v>2849204</v>
      </c>
      <c r="CR60" s="147">
        <v>166714</v>
      </c>
      <c r="CS60" s="147">
        <v>146659</v>
      </c>
      <c r="CT60" s="147">
        <v>3407250</v>
      </c>
      <c r="CU60" s="147">
        <v>3423699</v>
      </c>
      <c r="CV60" s="147">
        <v>2869929</v>
      </c>
      <c r="CW60" s="147">
        <v>2870652</v>
      </c>
      <c r="CX60" s="147">
        <v>172690</v>
      </c>
      <c r="CY60" s="147">
        <v>151362</v>
      </c>
      <c r="CZ60" s="147">
        <v>3447188</v>
      </c>
      <c r="DA60" s="147">
        <v>3457579</v>
      </c>
      <c r="DB60" s="147">
        <v>2891544</v>
      </c>
      <c r="DC60" s="147">
        <v>2886500</v>
      </c>
      <c r="DD60" s="147">
        <v>178341</v>
      </c>
      <c r="DE60" s="147">
        <v>156507</v>
      </c>
      <c r="DF60" s="147">
        <v>3486348</v>
      </c>
      <c r="DG60" s="147">
        <v>3488735</v>
      </c>
      <c r="DH60" s="147">
        <v>2912752</v>
      </c>
      <c r="DI60" s="147">
        <v>2901018</v>
      </c>
      <c r="DJ60" s="147">
        <v>183205</v>
      </c>
      <c r="DK60" s="147">
        <v>160612</v>
      </c>
      <c r="DL60" s="147">
        <v>3538718</v>
      </c>
      <c r="DM60" s="147">
        <v>3530338</v>
      </c>
      <c r="DN60" s="147">
        <v>2943013</v>
      </c>
      <c r="DO60" s="147">
        <v>2921952</v>
      </c>
      <c r="DP60" s="147">
        <v>188565</v>
      </c>
      <c r="DQ60" s="147">
        <v>164832</v>
      </c>
      <c r="DR60" s="147">
        <v>3598805</v>
      </c>
      <c r="DS60" s="147">
        <v>3582935</v>
      </c>
      <c r="DT60" s="147">
        <v>2978866</v>
      </c>
      <c r="DU60" s="147">
        <v>2951338</v>
      </c>
      <c r="DV60" s="147">
        <v>194331</v>
      </c>
      <c r="DW60" s="147">
        <v>170194</v>
      </c>
      <c r="DX60" s="147">
        <v>3671668</v>
      </c>
      <c r="DY60" s="147">
        <v>3645658</v>
      </c>
      <c r="DZ60" s="147">
        <v>3024965</v>
      </c>
      <c r="EA60" s="147">
        <v>2989255</v>
      </c>
      <c r="EB60" s="147">
        <v>201983</v>
      </c>
      <c r="EC60" s="147">
        <v>176023</v>
      </c>
      <c r="ED60" s="147">
        <v>3740873</v>
      </c>
      <c r="EE60" s="147">
        <v>3707189</v>
      </c>
      <c r="EF60" s="147">
        <v>3064807</v>
      </c>
      <c r="EG60" s="147">
        <v>3023518</v>
      </c>
      <c r="EH60" s="147">
        <v>210132</v>
      </c>
      <c r="EI60" s="147">
        <v>182342</v>
      </c>
      <c r="EJ60" s="147">
        <v>3795382</v>
      </c>
      <c r="EK60" s="147">
        <v>3754604</v>
      </c>
      <c r="EL60" s="147">
        <v>3092184</v>
      </c>
      <c r="EM60" s="147">
        <v>3046448</v>
      </c>
      <c r="EN60" s="147">
        <v>217847</v>
      </c>
      <c r="EO60" s="147">
        <v>188469</v>
      </c>
      <c r="EP60" s="147">
        <v>3844840</v>
      </c>
      <c r="EQ60" s="147">
        <v>3795669</v>
      </c>
      <c r="ER60" s="147">
        <v>3116641</v>
      </c>
      <c r="ES60" s="147">
        <v>3065538</v>
      </c>
      <c r="ET60" s="147">
        <v>225174</v>
      </c>
      <c r="EU60" s="147">
        <v>193966</v>
      </c>
      <c r="EV60" s="147">
        <v>3892571</v>
      </c>
      <c r="EW60" s="147">
        <v>3834638</v>
      </c>
      <c r="EX60" s="147">
        <v>3139067</v>
      </c>
      <c r="EY60" s="147">
        <v>3082918</v>
      </c>
      <c r="EZ60" s="147">
        <v>232855</v>
      </c>
      <c r="FA60" s="147">
        <v>199704</v>
      </c>
      <c r="FB60" s="147">
        <v>3901782</v>
      </c>
      <c r="FC60" s="147">
        <v>3841978</v>
      </c>
      <c r="FD60" s="147">
        <v>3130386</v>
      </c>
      <c r="FE60" s="147">
        <v>3073548</v>
      </c>
      <c r="FF60" s="147">
        <v>237822</v>
      </c>
      <c r="FG60" s="147">
        <v>203460</v>
      </c>
      <c r="FH60" s="147">
        <v>3924129</v>
      </c>
      <c r="FI60" s="147">
        <v>3869994</v>
      </c>
      <c r="FJ60" s="147">
        <v>3122225</v>
      </c>
      <c r="FK60" s="147">
        <v>3070558</v>
      </c>
      <c r="FL60" s="147">
        <v>243659</v>
      </c>
      <c r="FM60" s="147">
        <v>209703</v>
      </c>
      <c r="FN60" s="147">
        <v>3956422</v>
      </c>
      <c r="FO60" s="147">
        <v>3900898</v>
      </c>
      <c r="FP60" s="147">
        <v>3120751</v>
      </c>
      <c r="FQ60" s="147">
        <v>3068180</v>
      </c>
      <c r="FR60" s="147">
        <v>249620</v>
      </c>
      <c r="FS60" s="147">
        <v>216011</v>
      </c>
    </row>
    <row r="61" spans="1:175" x14ac:dyDescent="0.2">
      <c r="A61" s="107" t="s">
        <v>67</v>
      </c>
      <c r="B61" s="147" t="e">
        <v>#N/A</v>
      </c>
      <c r="C61" s="147" t="e">
        <v>#N/A</v>
      </c>
      <c r="D61" s="147" t="e">
        <v>#N/A</v>
      </c>
      <c r="E61" s="147" t="e">
        <v>#N/A</v>
      </c>
      <c r="F61" s="147" t="e">
        <v>#N/A</v>
      </c>
      <c r="G61" s="147" t="e">
        <v>#N/A</v>
      </c>
      <c r="H61" s="147" t="e">
        <v>#N/A</v>
      </c>
      <c r="I61" s="147" t="e">
        <v>#N/A</v>
      </c>
      <c r="J61" s="147" t="e">
        <v>#N/A</v>
      </c>
      <c r="K61" s="147" t="e">
        <v>#N/A</v>
      </c>
      <c r="L61" s="147" t="e">
        <v>#N/A</v>
      </c>
      <c r="M61" s="147" t="e">
        <v>#N/A</v>
      </c>
      <c r="N61" s="147" t="e">
        <v>#N/A</v>
      </c>
      <c r="O61" s="147" t="e">
        <v>#N/A</v>
      </c>
      <c r="P61" s="147" t="e">
        <v>#N/A</v>
      </c>
      <c r="Q61" s="147" t="e">
        <v>#N/A</v>
      </c>
      <c r="R61" s="147" t="e">
        <v>#N/A</v>
      </c>
      <c r="S61" s="147" t="e">
        <v>#N/A</v>
      </c>
      <c r="T61" s="147" t="e">
        <v>#N/A</v>
      </c>
      <c r="U61" s="147" t="e">
        <v>#N/A</v>
      </c>
      <c r="V61" s="147" t="e">
        <v>#N/A</v>
      </c>
      <c r="W61" s="147" t="e">
        <v>#N/A</v>
      </c>
      <c r="X61" s="147" t="e">
        <v>#N/A</v>
      </c>
      <c r="Y61" s="147" t="e">
        <v>#N/A</v>
      </c>
      <c r="Z61" s="147" t="e">
        <v>#N/A</v>
      </c>
      <c r="AA61" s="147" t="e">
        <v>#N/A</v>
      </c>
      <c r="AB61" s="147" t="e">
        <v>#N/A</v>
      </c>
      <c r="AC61" s="147" t="e">
        <v>#N/A</v>
      </c>
      <c r="AD61" s="147" t="e">
        <v>#N/A</v>
      </c>
      <c r="AE61" s="147" t="e">
        <v>#N/A</v>
      </c>
      <c r="AF61" s="147" t="e">
        <v>#N/A</v>
      </c>
      <c r="AG61" s="147" t="e">
        <v>#N/A</v>
      </c>
      <c r="AH61" s="147" t="e">
        <v>#N/A</v>
      </c>
      <c r="AI61" s="147" t="e">
        <v>#N/A</v>
      </c>
      <c r="AJ61" s="147" t="e">
        <v>#N/A</v>
      </c>
      <c r="AK61" s="147" t="e">
        <v>#N/A</v>
      </c>
      <c r="AL61" s="147" t="e">
        <v>#N/A</v>
      </c>
      <c r="AM61" s="147" t="e">
        <v>#N/A</v>
      </c>
      <c r="AN61" s="147" t="e">
        <v>#N/A</v>
      </c>
      <c r="AO61" s="147" t="e">
        <v>#N/A</v>
      </c>
      <c r="AP61" s="147" t="e">
        <v>#N/A</v>
      </c>
      <c r="AQ61" s="147" t="e">
        <v>#N/A</v>
      </c>
      <c r="AR61" s="147" t="e">
        <v>#N/A</v>
      </c>
      <c r="AS61" s="147" t="e">
        <v>#N/A</v>
      </c>
      <c r="AT61" s="147" t="e">
        <v>#N/A</v>
      </c>
      <c r="AU61" s="147" t="e">
        <v>#N/A</v>
      </c>
      <c r="AV61" s="147" t="e">
        <v>#N/A</v>
      </c>
      <c r="AW61" s="147" t="e">
        <v>#N/A</v>
      </c>
      <c r="AX61" s="147" t="e">
        <v>#N/A</v>
      </c>
      <c r="AY61" s="147" t="e">
        <v>#N/A</v>
      </c>
      <c r="AZ61" s="147" t="e">
        <v>#N/A</v>
      </c>
      <c r="BA61" s="147" t="e">
        <v>#N/A</v>
      </c>
      <c r="BB61" s="147" t="e">
        <v>#N/A</v>
      </c>
      <c r="BC61" s="147" t="e">
        <v>#N/A</v>
      </c>
      <c r="BD61" s="147" t="e">
        <v>#N/A</v>
      </c>
      <c r="BE61" s="147" t="e">
        <v>#N/A</v>
      </c>
      <c r="BF61" s="147" t="e">
        <v>#N/A</v>
      </c>
      <c r="BG61" s="147" t="e">
        <v>#N/A</v>
      </c>
      <c r="BH61" s="147" t="e">
        <v>#N/A</v>
      </c>
      <c r="BI61" s="147" t="e">
        <v>#N/A</v>
      </c>
      <c r="BJ61" s="147" t="e">
        <v>#N/A</v>
      </c>
      <c r="BK61" s="147" t="e">
        <v>#N/A</v>
      </c>
      <c r="BL61" s="147" t="e">
        <v>#N/A</v>
      </c>
      <c r="BM61" s="147" t="e">
        <v>#N/A</v>
      </c>
      <c r="BN61" s="147" t="e">
        <v>#N/A</v>
      </c>
      <c r="BO61" s="147" t="e">
        <v>#N/A</v>
      </c>
      <c r="BP61" s="147" t="e">
        <v>#N/A</v>
      </c>
      <c r="BQ61" s="147" t="e">
        <v>#N/A</v>
      </c>
      <c r="BR61" s="147" t="e">
        <v>#N/A</v>
      </c>
      <c r="BS61" s="147" t="e">
        <v>#N/A</v>
      </c>
      <c r="BT61" s="147" t="e">
        <v>#N/A</v>
      </c>
      <c r="BU61" s="147" t="e">
        <v>#N/A</v>
      </c>
      <c r="BV61" s="147" t="e">
        <v>#N/A</v>
      </c>
      <c r="BW61" s="147" t="e">
        <v>#N/A</v>
      </c>
      <c r="BX61" s="147" t="e">
        <v>#N/A</v>
      </c>
      <c r="BY61" s="147" t="e">
        <v>#N/A</v>
      </c>
      <c r="BZ61" s="147" t="e">
        <v>#N/A</v>
      </c>
      <c r="CA61" s="147" t="e">
        <v>#N/A</v>
      </c>
      <c r="CB61" s="147" t="e">
        <v>#N/A</v>
      </c>
      <c r="CC61" s="147" t="e">
        <v>#N/A</v>
      </c>
      <c r="CD61" s="147" t="e">
        <v>#N/A</v>
      </c>
      <c r="CE61" s="147" t="e">
        <v>#N/A</v>
      </c>
      <c r="CF61" s="147" t="e">
        <v>#N/A</v>
      </c>
      <c r="CG61" s="147" t="e">
        <v>#N/A</v>
      </c>
      <c r="CH61" s="147" t="e">
        <v>#N/A</v>
      </c>
      <c r="CI61" s="147" t="e">
        <v>#N/A</v>
      </c>
      <c r="CJ61" s="147" t="e">
        <v>#N/A</v>
      </c>
      <c r="CK61" s="147" t="e">
        <v>#N/A</v>
      </c>
      <c r="CL61" s="147" t="e">
        <v>#N/A</v>
      </c>
      <c r="CM61" s="147" t="e">
        <v>#N/A</v>
      </c>
      <c r="CN61" s="147">
        <v>2291469</v>
      </c>
      <c r="CO61" s="147">
        <v>2311288</v>
      </c>
      <c r="CP61" s="147">
        <v>1856802</v>
      </c>
      <c r="CQ61" s="147">
        <v>1858333</v>
      </c>
      <c r="CR61" s="147">
        <v>142526</v>
      </c>
      <c r="CS61" s="147">
        <v>127883</v>
      </c>
      <c r="CT61" s="147">
        <v>2326672</v>
      </c>
      <c r="CU61" s="147">
        <v>2340818</v>
      </c>
      <c r="CV61" s="147">
        <v>1875652</v>
      </c>
      <c r="CW61" s="147">
        <v>1872563</v>
      </c>
      <c r="CX61" s="147">
        <v>147620</v>
      </c>
      <c r="CY61" s="147">
        <v>131906</v>
      </c>
      <c r="CZ61" s="147">
        <v>2358801</v>
      </c>
      <c r="DA61" s="147">
        <v>2367465</v>
      </c>
      <c r="DB61" s="147">
        <v>1891935</v>
      </c>
      <c r="DC61" s="147">
        <v>1883933</v>
      </c>
      <c r="DD61" s="147">
        <v>152538</v>
      </c>
      <c r="DE61" s="147">
        <v>136152</v>
      </c>
      <c r="DF61" s="147">
        <v>2390443</v>
      </c>
      <c r="DG61" s="147">
        <v>2392058</v>
      </c>
      <c r="DH61" s="147">
        <v>1908151</v>
      </c>
      <c r="DI61" s="147">
        <v>1894333</v>
      </c>
      <c r="DJ61" s="147">
        <v>156602</v>
      </c>
      <c r="DK61" s="147">
        <v>139516</v>
      </c>
      <c r="DL61" s="147">
        <v>2430522</v>
      </c>
      <c r="DM61" s="147">
        <v>2424696</v>
      </c>
      <c r="DN61" s="147">
        <v>1928983</v>
      </c>
      <c r="DO61" s="147">
        <v>1908904</v>
      </c>
      <c r="DP61" s="147">
        <v>160883</v>
      </c>
      <c r="DQ61" s="147">
        <v>143043</v>
      </c>
      <c r="DR61" s="147">
        <v>2474158</v>
      </c>
      <c r="DS61" s="147">
        <v>2462994</v>
      </c>
      <c r="DT61" s="147">
        <v>1952362</v>
      </c>
      <c r="DU61" s="147">
        <v>1927846</v>
      </c>
      <c r="DV61" s="147">
        <v>165304</v>
      </c>
      <c r="DW61" s="147">
        <v>147240</v>
      </c>
      <c r="DX61" s="147">
        <v>2528503</v>
      </c>
      <c r="DY61" s="147">
        <v>2508998</v>
      </c>
      <c r="DZ61" s="147">
        <v>1982989</v>
      </c>
      <c r="EA61" s="147">
        <v>1951911</v>
      </c>
      <c r="EB61" s="147">
        <v>171826</v>
      </c>
      <c r="EC61" s="147">
        <v>152290</v>
      </c>
      <c r="ED61" s="147">
        <v>2578051</v>
      </c>
      <c r="EE61" s="147">
        <v>2552174</v>
      </c>
      <c r="EF61" s="147">
        <v>2006969</v>
      </c>
      <c r="EG61" s="147">
        <v>1971293</v>
      </c>
      <c r="EH61" s="147">
        <v>178730</v>
      </c>
      <c r="EI61" s="147">
        <v>157717</v>
      </c>
      <c r="EJ61" s="147">
        <v>2615610</v>
      </c>
      <c r="EK61" s="147">
        <v>2583680</v>
      </c>
      <c r="EL61" s="147">
        <v>2021119</v>
      </c>
      <c r="EM61" s="147">
        <v>1981698</v>
      </c>
      <c r="EN61" s="147">
        <v>185071</v>
      </c>
      <c r="EO61" s="147">
        <v>162703</v>
      </c>
      <c r="EP61" s="147">
        <v>2647636</v>
      </c>
      <c r="EQ61" s="147">
        <v>2609314</v>
      </c>
      <c r="ER61" s="147">
        <v>2031751</v>
      </c>
      <c r="ES61" s="147">
        <v>1988338</v>
      </c>
      <c r="ET61" s="147">
        <v>191167</v>
      </c>
      <c r="EU61" s="147">
        <v>167217</v>
      </c>
      <c r="EV61" s="147">
        <v>2680105</v>
      </c>
      <c r="EW61" s="147">
        <v>2634231</v>
      </c>
      <c r="EX61" s="147">
        <v>2042459</v>
      </c>
      <c r="EY61" s="147">
        <v>1995171</v>
      </c>
      <c r="EZ61" s="147">
        <v>197237</v>
      </c>
      <c r="FA61" s="147">
        <v>171586</v>
      </c>
      <c r="FB61" s="147">
        <v>2680064</v>
      </c>
      <c r="FC61" s="147">
        <v>2632116</v>
      </c>
      <c r="FD61" s="147">
        <v>2027960</v>
      </c>
      <c r="FE61" s="147">
        <v>1979808</v>
      </c>
      <c r="FF61" s="147">
        <v>200873</v>
      </c>
      <c r="FG61" s="147">
        <v>174205</v>
      </c>
      <c r="FH61" s="147">
        <v>2692305</v>
      </c>
      <c r="FI61" s="147">
        <v>2648226</v>
      </c>
      <c r="FJ61" s="147">
        <v>2014031</v>
      </c>
      <c r="FK61" s="147">
        <v>1969390</v>
      </c>
      <c r="FL61" s="147">
        <v>205337</v>
      </c>
      <c r="FM61" s="147">
        <v>179251</v>
      </c>
      <c r="FN61" s="147">
        <v>2713379</v>
      </c>
      <c r="FO61" s="147">
        <v>2669670</v>
      </c>
      <c r="FP61" s="147">
        <v>2006611</v>
      </c>
      <c r="FQ61" s="147">
        <v>1962220</v>
      </c>
      <c r="FR61" s="147">
        <v>209778</v>
      </c>
      <c r="FS61" s="147">
        <v>184310</v>
      </c>
    </row>
    <row r="62" spans="1:175" x14ac:dyDescent="0.2">
      <c r="A62" s="107" t="s">
        <v>68</v>
      </c>
      <c r="B62" s="147" t="e">
        <v>#N/A</v>
      </c>
      <c r="C62" s="147" t="e">
        <v>#N/A</v>
      </c>
      <c r="D62" s="147" t="e">
        <v>#N/A</v>
      </c>
      <c r="E62" s="147" t="e">
        <v>#N/A</v>
      </c>
      <c r="F62" s="147" t="e">
        <v>#N/A</v>
      </c>
      <c r="G62" s="147" t="e">
        <v>#N/A</v>
      </c>
      <c r="H62" s="147" t="e">
        <v>#N/A</v>
      </c>
      <c r="I62" s="147" t="e">
        <v>#N/A</v>
      </c>
      <c r="J62" s="147" t="e">
        <v>#N/A</v>
      </c>
      <c r="K62" s="147" t="e">
        <v>#N/A</v>
      </c>
      <c r="L62" s="147" t="e">
        <v>#N/A</v>
      </c>
      <c r="M62" s="147" t="e">
        <v>#N/A</v>
      </c>
      <c r="N62" s="147" t="e">
        <v>#N/A</v>
      </c>
      <c r="O62" s="147" t="e">
        <v>#N/A</v>
      </c>
      <c r="P62" s="147" t="e">
        <v>#N/A</v>
      </c>
      <c r="Q62" s="147" t="e">
        <v>#N/A</v>
      </c>
      <c r="R62" s="147" t="e">
        <v>#N/A</v>
      </c>
      <c r="S62" s="147" t="e">
        <v>#N/A</v>
      </c>
      <c r="T62" s="147" t="e">
        <v>#N/A</v>
      </c>
      <c r="U62" s="147" t="e">
        <v>#N/A</v>
      </c>
      <c r="V62" s="147" t="e">
        <v>#N/A</v>
      </c>
      <c r="W62" s="147" t="e">
        <v>#N/A</v>
      </c>
      <c r="X62" s="147" t="e">
        <v>#N/A</v>
      </c>
      <c r="Y62" s="147" t="e">
        <v>#N/A</v>
      </c>
      <c r="Z62" s="147" t="e">
        <v>#N/A</v>
      </c>
      <c r="AA62" s="147" t="e">
        <v>#N/A</v>
      </c>
      <c r="AB62" s="147" t="e">
        <v>#N/A</v>
      </c>
      <c r="AC62" s="147" t="e">
        <v>#N/A</v>
      </c>
      <c r="AD62" s="147" t="e">
        <v>#N/A</v>
      </c>
      <c r="AE62" s="147" t="e">
        <v>#N/A</v>
      </c>
      <c r="AF62" s="147" t="e">
        <v>#N/A</v>
      </c>
      <c r="AG62" s="147" t="e">
        <v>#N/A</v>
      </c>
      <c r="AH62" s="147" t="e">
        <v>#N/A</v>
      </c>
      <c r="AI62" s="147" t="e">
        <v>#N/A</v>
      </c>
      <c r="AJ62" s="147" t="e">
        <v>#N/A</v>
      </c>
      <c r="AK62" s="147" t="e">
        <v>#N/A</v>
      </c>
      <c r="AL62" s="147" t="e">
        <v>#N/A</v>
      </c>
      <c r="AM62" s="147" t="e">
        <v>#N/A</v>
      </c>
      <c r="AN62" s="147" t="e">
        <v>#N/A</v>
      </c>
      <c r="AO62" s="147" t="e">
        <v>#N/A</v>
      </c>
      <c r="AP62" s="147" t="e">
        <v>#N/A</v>
      </c>
      <c r="AQ62" s="147" t="e">
        <v>#N/A</v>
      </c>
      <c r="AR62" s="147" t="e">
        <v>#N/A</v>
      </c>
      <c r="AS62" s="147" t="e">
        <v>#N/A</v>
      </c>
      <c r="AT62" s="147" t="e">
        <v>#N/A</v>
      </c>
      <c r="AU62" s="147" t="e">
        <v>#N/A</v>
      </c>
      <c r="AV62" s="147" t="e">
        <v>#N/A</v>
      </c>
      <c r="AW62" s="147" t="e">
        <v>#N/A</v>
      </c>
      <c r="AX62" s="147" t="e">
        <v>#N/A</v>
      </c>
      <c r="AY62" s="147" t="e">
        <v>#N/A</v>
      </c>
      <c r="AZ62" s="147" t="e">
        <v>#N/A</v>
      </c>
      <c r="BA62" s="147" t="e">
        <v>#N/A</v>
      </c>
      <c r="BB62" s="147" t="e">
        <v>#N/A</v>
      </c>
      <c r="BC62" s="147" t="e">
        <v>#N/A</v>
      </c>
      <c r="BD62" s="147" t="e">
        <v>#N/A</v>
      </c>
      <c r="BE62" s="147" t="e">
        <v>#N/A</v>
      </c>
      <c r="BF62" s="147" t="e">
        <v>#N/A</v>
      </c>
      <c r="BG62" s="147" t="e">
        <v>#N/A</v>
      </c>
      <c r="BH62" s="147" t="e">
        <v>#N/A</v>
      </c>
      <c r="BI62" s="147" t="e">
        <v>#N/A</v>
      </c>
      <c r="BJ62" s="147" t="e">
        <v>#N/A</v>
      </c>
      <c r="BK62" s="147" t="e">
        <v>#N/A</v>
      </c>
      <c r="BL62" s="147" t="e">
        <v>#N/A</v>
      </c>
      <c r="BM62" s="147" t="e">
        <v>#N/A</v>
      </c>
      <c r="BN62" s="147" t="e">
        <v>#N/A</v>
      </c>
      <c r="BO62" s="147" t="e">
        <v>#N/A</v>
      </c>
      <c r="BP62" s="147" t="e">
        <v>#N/A</v>
      </c>
      <c r="BQ62" s="147" t="e">
        <v>#N/A</v>
      </c>
      <c r="BR62" s="147" t="e">
        <v>#N/A</v>
      </c>
      <c r="BS62" s="147" t="e">
        <v>#N/A</v>
      </c>
      <c r="BT62" s="147" t="e">
        <v>#N/A</v>
      </c>
      <c r="BU62" s="147" t="e">
        <v>#N/A</v>
      </c>
      <c r="BV62" s="147" t="e">
        <v>#N/A</v>
      </c>
      <c r="BW62" s="147" t="e">
        <v>#N/A</v>
      </c>
      <c r="BX62" s="147" t="e">
        <v>#N/A</v>
      </c>
      <c r="BY62" s="147" t="e">
        <v>#N/A</v>
      </c>
      <c r="BZ62" s="147" t="e">
        <v>#N/A</v>
      </c>
      <c r="CA62" s="147" t="e">
        <v>#N/A</v>
      </c>
      <c r="CB62" s="147" t="e">
        <v>#N/A</v>
      </c>
      <c r="CC62" s="147" t="e">
        <v>#N/A</v>
      </c>
      <c r="CD62" s="147" t="e">
        <v>#N/A</v>
      </c>
      <c r="CE62" s="147" t="e">
        <v>#N/A</v>
      </c>
      <c r="CF62" s="147" t="e">
        <v>#N/A</v>
      </c>
      <c r="CG62" s="147" t="e">
        <v>#N/A</v>
      </c>
      <c r="CH62" s="147" t="e">
        <v>#N/A</v>
      </c>
      <c r="CI62" s="147" t="e">
        <v>#N/A</v>
      </c>
      <c r="CJ62" s="147" t="e">
        <v>#N/A</v>
      </c>
      <c r="CK62" s="147" t="e">
        <v>#N/A</v>
      </c>
      <c r="CL62" s="147" t="e">
        <v>#N/A</v>
      </c>
      <c r="CM62" s="147" t="e">
        <v>#N/A</v>
      </c>
      <c r="CN62" s="147">
        <v>914579</v>
      </c>
      <c r="CO62" s="147">
        <v>939828</v>
      </c>
      <c r="CP62" s="147">
        <v>867147</v>
      </c>
      <c r="CQ62" s="147">
        <v>897161</v>
      </c>
      <c r="CR62" s="147">
        <v>38365</v>
      </c>
      <c r="CS62" s="147">
        <v>33215</v>
      </c>
      <c r="CT62" s="147">
        <v>917489</v>
      </c>
      <c r="CU62" s="147">
        <v>939929</v>
      </c>
      <c r="CV62" s="147">
        <v>868863</v>
      </c>
      <c r="CW62" s="147">
        <v>896318</v>
      </c>
      <c r="CX62" s="147">
        <v>39070</v>
      </c>
      <c r="CY62" s="147">
        <v>33534</v>
      </c>
      <c r="CZ62" s="147">
        <v>919678</v>
      </c>
      <c r="DA62" s="147">
        <v>939179</v>
      </c>
      <c r="DB62" s="147">
        <v>870360</v>
      </c>
      <c r="DC62" s="147">
        <v>894954</v>
      </c>
      <c r="DD62" s="147">
        <v>39481</v>
      </c>
      <c r="DE62" s="147">
        <v>33791</v>
      </c>
      <c r="DF62" s="147">
        <v>919937</v>
      </c>
      <c r="DG62" s="147">
        <v>936842</v>
      </c>
      <c r="DH62" s="147">
        <v>869839</v>
      </c>
      <c r="DI62" s="147">
        <v>891991</v>
      </c>
      <c r="DJ62" s="147">
        <v>40050</v>
      </c>
      <c r="DK62" s="147">
        <v>34164</v>
      </c>
      <c r="DL62" s="147">
        <v>918823</v>
      </c>
      <c r="DM62" s="147">
        <v>934330</v>
      </c>
      <c r="DN62" s="147">
        <v>868136</v>
      </c>
      <c r="DO62" s="147">
        <v>888978</v>
      </c>
      <c r="DP62" s="147">
        <v>40340</v>
      </c>
      <c r="DQ62" s="147">
        <v>34476</v>
      </c>
      <c r="DR62" s="147">
        <v>917064</v>
      </c>
      <c r="DS62" s="147">
        <v>929414</v>
      </c>
      <c r="DT62" s="147">
        <v>865820</v>
      </c>
      <c r="DU62" s="147">
        <v>883746</v>
      </c>
      <c r="DV62" s="147">
        <v>40640</v>
      </c>
      <c r="DW62" s="147">
        <v>34601</v>
      </c>
      <c r="DX62" s="147">
        <v>912934</v>
      </c>
      <c r="DY62" s="147">
        <v>923150</v>
      </c>
      <c r="DZ62" s="147">
        <v>861434</v>
      </c>
      <c r="EA62" s="147">
        <v>877190</v>
      </c>
      <c r="EB62" s="147">
        <v>40706</v>
      </c>
      <c r="EC62" s="147">
        <v>34616</v>
      </c>
      <c r="ED62" s="147">
        <v>907611</v>
      </c>
      <c r="EE62" s="147">
        <v>915144</v>
      </c>
      <c r="EF62" s="147">
        <v>856042</v>
      </c>
      <c r="EG62" s="147">
        <v>869300</v>
      </c>
      <c r="EH62" s="147">
        <v>40802</v>
      </c>
      <c r="EI62" s="147">
        <v>34613</v>
      </c>
      <c r="EJ62" s="147">
        <v>902311</v>
      </c>
      <c r="EK62" s="147">
        <v>908213</v>
      </c>
      <c r="EL62" s="147">
        <v>850650</v>
      </c>
      <c r="EM62" s="147">
        <v>862385</v>
      </c>
      <c r="EN62" s="147">
        <v>40963</v>
      </c>
      <c r="EO62" s="147">
        <v>34692</v>
      </c>
      <c r="EP62" s="147">
        <v>898510</v>
      </c>
      <c r="EQ62" s="147">
        <v>901869</v>
      </c>
      <c r="ER62" s="147">
        <v>846260</v>
      </c>
      <c r="ES62" s="147">
        <v>855823</v>
      </c>
      <c r="ET62" s="147">
        <v>41298</v>
      </c>
      <c r="EU62" s="147">
        <v>34767</v>
      </c>
      <c r="EV62" s="147">
        <v>894813</v>
      </c>
      <c r="EW62" s="147">
        <v>896833</v>
      </c>
      <c r="EX62" s="147">
        <v>841826</v>
      </c>
      <c r="EY62" s="147">
        <v>850298</v>
      </c>
      <c r="EZ62" s="147">
        <v>41979</v>
      </c>
      <c r="FA62" s="147">
        <v>35195</v>
      </c>
      <c r="FB62" s="147">
        <v>891784</v>
      </c>
      <c r="FC62" s="147">
        <v>893834</v>
      </c>
      <c r="FD62" s="147">
        <v>838027</v>
      </c>
      <c r="FE62" s="147">
        <v>846625</v>
      </c>
      <c r="FF62" s="147">
        <v>42414</v>
      </c>
      <c r="FG62" s="147">
        <v>35516</v>
      </c>
      <c r="FH62" s="147">
        <v>885756</v>
      </c>
      <c r="FI62" s="147">
        <v>888366</v>
      </c>
      <c r="FJ62" s="147">
        <v>831422</v>
      </c>
      <c r="FK62" s="147">
        <v>840510</v>
      </c>
      <c r="FL62" s="147">
        <v>42639</v>
      </c>
      <c r="FM62" s="147">
        <v>35845</v>
      </c>
      <c r="FN62" s="147">
        <v>883916</v>
      </c>
      <c r="FO62" s="147">
        <v>886579</v>
      </c>
      <c r="FP62" s="147">
        <v>828618</v>
      </c>
      <c r="FQ62" s="147">
        <v>837664</v>
      </c>
      <c r="FR62" s="147">
        <v>43144</v>
      </c>
      <c r="FS62" s="147">
        <v>36394</v>
      </c>
    </row>
    <row r="63" spans="1:175" x14ac:dyDescent="0.2">
      <c r="A63" s="107" t="s">
        <v>69</v>
      </c>
      <c r="B63" s="147" t="e">
        <v>#N/A</v>
      </c>
      <c r="C63" s="147" t="e">
        <v>#N/A</v>
      </c>
      <c r="D63" s="147" t="e">
        <v>#N/A</v>
      </c>
      <c r="E63" s="147" t="e">
        <v>#N/A</v>
      </c>
      <c r="F63" s="147" t="e">
        <v>#N/A</v>
      </c>
      <c r="G63" s="147" t="e">
        <v>#N/A</v>
      </c>
      <c r="H63" s="147" t="e">
        <v>#N/A</v>
      </c>
      <c r="I63" s="147" t="e">
        <v>#N/A</v>
      </c>
      <c r="J63" s="147" t="e">
        <v>#N/A</v>
      </c>
      <c r="K63" s="147" t="e">
        <v>#N/A</v>
      </c>
      <c r="L63" s="147" t="e">
        <v>#N/A</v>
      </c>
      <c r="M63" s="147" t="e">
        <v>#N/A</v>
      </c>
      <c r="N63" s="147" t="e">
        <v>#N/A</v>
      </c>
      <c r="O63" s="147" t="e">
        <v>#N/A</v>
      </c>
      <c r="P63" s="147" t="e">
        <v>#N/A</v>
      </c>
      <c r="Q63" s="147" t="e">
        <v>#N/A</v>
      </c>
      <c r="R63" s="147" t="e">
        <v>#N/A</v>
      </c>
      <c r="S63" s="147" t="e">
        <v>#N/A</v>
      </c>
      <c r="T63" s="147" t="e">
        <v>#N/A</v>
      </c>
      <c r="U63" s="147" t="e">
        <v>#N/A</v>
      </c>
      <c r="V63" s="147" t="e">
        <v>#N/A</v>
      </c>
      <c r="W63" s="147" t="e">
        <v>#N/A</v>
      </c>
      <c r="X63" s="147" t="e">
        <v>#N/A</v>
      </c>
      <c r="Y63" s="147" t="e">
        <v>#N/A</v>
      </c>
      <c r="Z63" s="147" t="e">
        <v>#N/A</v>
      </c>
      <c r="AA63" s="147" t="e">
        <v>#N/A</v>
      </c>
      <c r="AB63" s="147" t="e">
        <v>#N/A</v>
      </c>
      <c r="AC63" s="147" t="e">
        <v>#N/A</v>
      </c>
      <c r="AD63" s="147" t="e">
        <v>#N/A</v>
      </c>
      <c r="AE63" s="147" t="e">
        <v>#N/A</v>
      </c>
      <c r="AF63" s="147" t="e">
        <v>#N/A</v>
      </c>
      <c r="AG63" s="147" t="e">
        <v>#N/A</v>
      </c>
      <c r="AH63" s="147" t="e">
        <v>#N/A</v>
      </c>
      <c r="AI63" s="147" t="e">
        <v>#N/A</v>
      </c>
      <c r="AJ63" s="147" t="e">
        <v>#N/A</v>
      </c>
      <c r="AK63" s="147" t="e">
        <v>#N/A</v>
      </c>
      <c r="AL63" s="147" t="e">
        <v>#N/A</v>
      </c>
      <c r="AM63" s="147" t="e">
        <v>#N/A</v>
      </c>
      <c r="AN63" s="147" t="e">
        <v>#N/A</v>
      </c>
      <c r="AO63" s="147" t="e">
        <v>#N/A</v>
      </c>
      <c r="AP63" s="147" t="e">
        <v>#N/A</v>
      </c>
      <c r="AQ63" s="147" t="e">
        <v>#N/A</v>
      </c>
      <c r="AR63" s="147" t="e">
        <v>#N/A</v>
      </c>
      <c r="AS63" s="147" t="e">
        <v>#N/A</v>
      </c>
      <c r="AT63" s="147" t="e">
        <v>#N/A</v>
      </c>
      <c r="AU63" s="147" t="e">
        <v>#N/A</v>
      </c>
      <c r="AV63" s="147" t="e">
        <v>#N/A</v>
      </c>
      <c r="AW63" s="147" t="e">
        <v>#N/A</v>
      </c>
      <c r="AX63" s="147" t="e">
        <v>#N/A</v>
      </c>
      <c r="AY63" s="147" t="e">
        <v>#N/A</v>
      </c>
      <c r="AZ63" s="147" t="e">
        <v>#N/A</v>
      </c>
      <c r="BA63" s="147" t="e">
        <v>#N/A</v>
      </c>
      <c r="BB63" s="147" t="e">
        <v>#N/A</v>
      </c>
      <c r="BC63" s="147" t="e">
        <v>#N/A</v>
      </c>
      <c r="BD63" s="147" t="e">
        <v>#N/A</v>
      </c>
      <c r="BE63" s="147" t="e">
        <v>#N/A</v>
      </c>
      <c r="BF63" s="147" t="e">
        <v>#N/A</v>
      </c>
      <c r="BG63" s="147" t="e">
        <v>#N/A</v>
      </c>
      <c r="BH63" s="147" t="e">
        <v>#N/A</v>
      </c>
      <c r="BI63" s="147" t="e">
        <v>#N/A</v>
      </c>
      <c r="BJ63" s="147" t="e">
        <v>#N/A</v>
      </c>
      <c r="BK63" s="147" t="e">
        <v>#N/A</v>
      </c>
      <c r="BL63" s="147" t="e">
        <v>#N/A</v>
      </c>
      <c r="BM63" s="147" t="e">
        <v>#N/A</v>
      </c>
      <c r="BN63" s="147" t="e">
        <v>#N/A</v>
      </c>
      <c r="BO63" s="147" t="e">
        <v>#N/A</v>
      </c>
      <c r="BP63" s="147" t="e">
        <v>#N/A</v>
      </c>
      <c r="BQ63" s="147" t="e">
        <v>#N/A</v>
      </c>
      <c r="BR63" s="147" t="e">
        <v>#N/A</v>
      </c>
      <c r="BS63" s="147" t="e">
        <v>#N/A</v>
      </c>
      <c r="BT63" s="147" t="e">
        <v>#N/A</v>
      </c>
      <c r="BU63" s="147" t="e">
        <v>#N/A</v>
      </c>
      <c r="BV63" s="147" t="e">
        <v>#N/A</v>
      </c>
      <c r="BW63" s="147" t="e">
        <v>#N/A</v>
      </c>
      <c r="BX63" s="147" t="e">
        <v>#N/A</v>
      </c>
      <c r="BY63" s="147" t="e">
        <v>#N/A</v>
      </c>
      <c r="BZ63" s="147" t="e">
        <v>#N/A</v>
      </c>
      <c r="CA63" s="147" t="e">
        <v>#N/A</v>
      </c>
      <c r="CB63" s="147" t="e">
        <v>#N/A</v>
      </c>
      <c r="CC63" s="147" t="e">
        <v>#N/A</v>
      </c>
      <c r="CD63" s="147" t="e">
        <v>#N/A</v>
      </c>
      <c r="CE63" s="147" t="e">
        <v>#N/A</v>
      </c>
      <c r="CF63" s="147" t="e">
        <v>#N/A</v>
      </c>
      <c r="CG63" s="147" t="e">
        <v>#N/A</v>
      </c>
      <c r="CH63" s="147" t="e">
        <v>#N/A</v>
      </c>
      <c r="CI63" s="147" t="e">
        <v>#N/A</v>
      </c>
      <c r="CJ63" s="147" t="e">
        <v>#N/A</v>
      </c>
      <c r="CK63" s="147" t="e">
        <v>#N/A</v>
      </c>
      <c r="CL63" s="147" t="e">
        <v>#N/A</v>
      </c>
      <c r="CM63" s="147" t="e">
        <v>#N/A</v>
      </c>
      <c r="CN63" s="147">
        <v>2825367</v>
      </c>
      <c r="CO63" s="147">
        <v>2866624</v>
      </c>
      <c r="CP63" s="147">
        <v>2527022</v>
      </c>
      <c r="CQ63" s="147">
        <v>2558551</v>
      </c>
      <c r="CR63" s="147">
        <v>194684</v>
      </c>
      <c r="CS63" s="147">
        <v>201120</v>
      </c>
      <c r="CT63" s="147">
        <v>2838158</v>
      </c>
      <c r="CU63" s="147">
        <v>2875138</v>
      </c>
      <c r="CV63" s="147">
        <v>2534126</v>
      </c>
      <c r="CW63" s="147">
        <v>2560908</v>
      </c>
      <c r="CX63" s="147">
        <v>197061</v>
      </c>
      <c r="CY63" s="147">
        <v>203815</v>
      </c>
      <c r="CZ63" s="147">
        <v>2851155</v>
      </c>
      <c r="DA63" s="147">
        <v>2883012</v>
      </c>
      <c r="DB63" s="147">
        <v>2541666</v>
      </c>
      <c r="DC63" s="147">
        <v>2563065</v>
      </c>
      <c r="DD63" s="147">
        <v>199063</v>
      </c>
      <c r="DE63" s="147">
        <v>205974</v>
      </c>
      <c r="DF63" s="147">
        <v>2864945</v>
      </c>
      <c r="DG63" s="147">
        <v>2892336</v>
      </c>
      <c r="DH63" s="147">
        <v>2549250</v>
      </c>
      <c r="DI63" s="147">
        <v>2566531</v>
      </c>
      <c r="DJ63" s="147">
        <v>201099</v>
      </c>
      <c r="DK63" s="147">
        <v>207614</v>
      </c>
      <c r="DL63" s="147">
        <v>2878173</v>
      </c>
      <c r="DM63" s="147">
        <v>2900169</v>
      </c>
      <c r="DN63" s="147">
        <v>2556321</v>
      </c>
      <c r="DO63" s="147">
        <v>2568284</v>
      </c>
      <c r="DP63" s="147">
        <v>203407</v>
      </c>
      <c r="DQ63" s="147">
        <v>209719</v>
      </c>
      <c r="DR63" s="147">
        <v>2889404</v>
      </c>
      <c r="DS63" s="147">
        <v>2904681</v>
      </c>
      <c r="DT63" s="147">
        <v>2561602</v>
      </c>
      <c r="DU63" s="147">
        <v>2567150</v>
      </c>
      <c r="DV63" s="147">
        <v>205502</v>
      </c>
      <c r="DW63" s="147">
        <v>211437</v>
      </c>
      <c r="DX63" s="147">
        <v>2901387</v>
      </c>
      <c r="DY63" s="147">
        <v>2910945</v>
      </c>
      <c r="DZ63" s="147">
        <v>2567753</v>
      </c>
      <c r="EA63" s="147">
        <v>2568087</v>
      </c>
      <c r="EB63" s="147">
        <v>207564</v>
      </c>
      <c r="EC63" s="147">
        <v>213147</v>
      </c>
      <c r="ED63" s="147">
        <v>2915711</v>
      </c>
      <c r="EE63" s="147">
        <v>2920555</v>
      </c>
      <c r="EF63" s="147">
        <v>2575880</v>
      </c>
      <c r="EG63" s="147">
        <v>2571950</v>
      </c>
      <c r="EH63" s="147">
        <v>210223</v>
      </c>
      <c r="EI63" s="147">
        <v>215187</v>
      </c>
      <c r="EJ63" s="147">
        <v>2930076</v>
      </c>
      <c r="EK63" s="147">
        <v>2928622</v>
      </c>
      <c r="EL63" s="147">
        <v>2585498</v>
      </c>
      <c r="EM63" s="147">
        <v>2576143</v>
      </c>
      <c r="EN63" s="147">
        <v>212599</v>
      </c>
      <c r="EO63" s="147">
        <v>217126</v>
      </c>
      <c r="EP63" s="147">
        <v>2943316</v>
      </c>
      <c r="EQ63" s="147">
        <v>2936961</v>
      </c>
      <c r="ER63" s="147">
        <v>2593861</v>
      </c>
      <c r="ES63" s="147">
        <v>2580103</v>
      </c>
      <c r="ET63" s="147">
        <v>214214</v>
      </c>
      <c r="EU63" s="147">
        <v>218594</v>
      </c>
      <c r="EV63" s="147">
        <v>2954193</v>
      </c>
      <c r="EW63" s="147">
        <v>2943182</v>
      </c>
      <c r="EX63" s="147">
        <v>2600700</v>
      </c>
      <c r="EY63" s="147">
        <v>2583092</v>
      </c>
      <c r="EZ63" s="147">
        <v>215746</v>
      </c>
      <c r="FA63" s="147">
        <v>219492</v>
      </c>
      <c r="FB63" s="147">
        <v>2945365</v>
      </c>
      <c r="FC63" s="147">
        <v>2936243</v>
      </c>
      <c r="FD63" s="147">
        <v>2591659</v>
      </c>
      <c r="FE63" s="147">
        <v>2574346</v>
      </c>
      <c r="FF63" s="147">
        <v>214581</v>
      </c>
      <c r="FG63" s="147">
        <v>219934</v>
      </c>
      <c r="FH63" s="147">
        <v>2955859</v>
      </c>
      <c r="FI63" s="147">
        <v>2948116</v>
      </c>
      <c r="FJ63" s="147">
        <v>2595954</v>
      </c>
      <c r="FK63" s="147">
        <v>2579643</v>
      </c>
      <c r="FL63" s="147">
        <v>216154</v>
      </c>
      <c r="FM63" s="147">
        <v>221007</v>
      </c>
      <c r="FN63" s="147">
        <v>2969829</v>
      </c>
      <c r="FO63" s="147">
        <v>2960576</v>
      </c>
      <c r="FP63" s="147">
        <v>2603268</v>
      </c>
      <c r="FQ63" s="147">
        <v>2585423</v>
      </c>
      <c r="FR63" s="147">
        <v>218530</v>
      </c>
      <c r="FS63" s="147">
        <v>223101</v>
      </c>
    </row>
    <row r="64" spans="1:175" x14ac:dyDescent="0.2">
      <c r="A64" s="107" t="s">
        <v>70</v>
      </c>
      <c r="B64" s="147" t="e">
        <v>#N/A</v>
      </c>
      <c r="C64" s="147" t="e">
        <v>#N/A</v>
      </c>
      <c r="D64" s="147" t="e">
        <v>#N/A</v>
      </c>
      <c r="E64" s="147" t="e">
        <v>#N/A</v>
      </c>
      <c r="F64" s="147" t="e">
        <v>#N/A</v>
      </c>
      <c r="G64" s="147" t="e">
        <v>#N/A</v>
      </c>
      <c r="H64" s="147" t="e">
        <v>#N/A</v>
      </c>
      <c r="I64" s="147" t="e">
        <v>#N/A</v>
      </c>
      <c r="J64" s="147" t="e">
        <v>#N/A</v>
      </c>
      <c r="K64" s="147" t="e">
        <v>#N/A</v>
      </c>
      <c r="L64" s="147" t="e">
        <v>#N/A</v>
      </c>
      <c r="M64" s="147" t="e">
        <v>#N/A</v>
      </c>
      <c r="N64" s="147" t="e">
        <v>#N/A</v>
      </c>
      <c r="O64" s="147" t="e">
        <v>#N/A</v>
      </c>
      <c r="P64" s="147" t="e">
        <v>#N/A</v>
      </c>
      <c r="Q64" s="147" t="e">
        <v>#N/A</v>
      </c>
      <c r="R64" s="147" t="e">
        <v>#N/A</v>
      </c>
      <c r="S64" s="147" t="e">
        <v>#N/A</v>
      </c>
      <c r="T64" s="147" t="e">
        <v>#N/A</v>
      </c>
      <c r="U64" s="147" t="e">
        <v>#N/A</v>
      </c>
      <c r="V64" s="147" t="e">
        <v>#N/A</v>
      </c>
      <c r="W64" s="147" t="e">
        <v>#N/A</v>
      </c>
      <c r="X64" s="147" t="e">
        <v>#N/A</v>
      </c>
      <c r="Y64" s="147" t="e">
        <v>#N/A</v>
      </c>
      <c r="Z64" s="147" t="e">
        <v>#N/A</v>
      </c>
      <c r="AA64" s="147" t="e">
        <v>#N/A</v>
      </c>
      <c r="AB64" s="147" t="e">
        <v>#N/A</v>
      </c>
      <c r="AC64" s="147" t="e">
        <v>#N/A</v>
      </c>
      <c r="AD64" s="147" t="e">
        <v>#N/A</v>
      </c>
      <c r="AE64" s="147" t="e">
        <v>#N/A</v>
      </c>
      <c r="AF64" s="147" t="e">
        <v>#N/A</v>
      </c>
      <c r="AG64" s="147" t="e">
        <v>#N/A</v>
      </c>
      <c r="AH64" s="147" t="e">
        <v>#N/A</v>
      </c>
      <c r="AI64" s="147" t="e">
        <v>#N/A</v>
      </c>
      <c r="AJ64" s="147" t="e">
        <v>#N/A</v>
      </c>
      <c r="AK64" s="147" t="e">
        <v>#N/A</v>
      </c>
      <c r="AL64" s="147" t="e">
        <v>#N/A</v>
      </c>
      <c r="AM64" s="147" t="e">
        <v>#N/A</v>
      </c>
      <c r="AN64" s="147" t="e">
        <v>#N/A</v>
      </c>
      <c r="AO64" s="147" t="e">
        <v>#N/A</v>
      </c>
      <c r="AP64" s="147" t="e">
        <v>#N/A</v>
      </c>
      <c r="AQ64" s="147" t="e">
        <v>#N/A</v>
      </c>
      <c r="AR64" s="147" t="e">
        <v>#N/A</v>
      </c>
      <c r="AS64" s="147" t="e">
        <v>#N/A</v>
      </c>
      <c r="AT64" s="147" t="e">
        <v>#N/A</v>
      </c>
      <c r="AU64" s="147" t="e">
        <v>#N/A</v>
      </c>
      <c r="AV64" s="147" t="e">
        <v>#N/A</v>
      </c>
      <c r="AW64" s="147" t="e">
        <v>#N/A</v>
      </c>
      <c r="AX64" s="147" t="e">
        <v>#N/A</v>
      </c>
      <c r="AY64" s="147" t="e">
        <v>#N/A</v>
      </c>
      <c r="AZ64" s="147" t="e">
        <v>#N/A</v>
      </c>
      <c r="BA64" s="147" t="e">
        <v>#N/A</v>
      </c>
      <c r="BB64" s="147" t="e">
        <v>#N/A</v>
      </c>
      <c r="BC64" s="147" t="e">
        <v>#N/A</v>
      </c>
      <c r="BD64" s="147" t="e">
        <v>#N/A</v>
      </c>
      <c r="BE64" s="147" t="e">
        <v>#N/A</v>
      </c>
      <c r="BF64" s="147" t="e">
        <v>#N/A</v>
      </c>
      <c r="BG64" s="147" t="e">
        <v>#N/A</v>
      </c>
      <c r="BH64" s="147" t="e">
        <v>#N/A</v>
      </c>
      <c r="BI64" s="147" t="e">
        <v>#N/A</v>
      </c>
      <c r="BJ64" s="147" t="e">
        <v>#N/A</v>
      </c>
      <c r="BK64" s="147" t="e">
        <v>#N/A</v>
      </c>
      <c r="BL64" s="147" t="e">
        <v>#N/A</v>
      </c>
      <c r="BM64" s="147" t="e">
        <v>#N/A</v>
      </c>
      <c r="BN64" s="147" t="e">
        <v>#N/A</v>
      </c>
      <c r="BO64" s="147" t="e">
        <v>#N/A</v>
      </c>
      <c r="BP64" s="147" t="e">
        <v>#N/A</v>
      </c>
      <c r="BQ64" s="147" t="e">
        <v>#N/A</v>
      </c>
      <c r="BR64" s="147" t="e">
        <v>#N/A</v>
      </c>
      <c r="BS64" s="147" t="e">
        <v>#N/A</v>
      </c>
      <c r="BT64" s="147" t="e">
        <v>#N/A</v>
      </c>
      <c r="BU64" s="147" t="e">
        <v>#N/A</v>
      </c>
      <c r="BV64" s="147" t="e">
        <v>#N/A</v>
      </c>
      <c r="BW64" s="147" t="e">
        <v>#N/A</v>
      </c>
      <c r="BX64" s="147" t="e">
        <v>#N/A</v>
      </c>
      <c r="BY64" s="147" t="e">
        <v>#N/A</v>
      </c>
      <c r="BZ64" s="147" t="e">
        <v>#N/A</v>
      </c>
      <c r="CA64" s="147" t="e">
        <v>#N/A</v>
      </c>
      <c r="CB64" s="147" t="e">
        <v>#N/A</v>
      </c>
      <c r="CC64" s="147" t="e">
        <v>#N/A</v>
      </c>
      <c r="CD64" s="147" t="e">
        <v>#N/A</v>
      </c>
      <c r="CE64" s="147" t="e">
        <v>#N/A</v>
      </c>
      <c r="CF64" s="147" t="e">
        <v>#N/A</v>
      </c>
      <c r="CG64" s="147" t="e">
        <v>#N/A</v>
      </c>
      <c r="CH64" s="147" t="e">
        <v>#N/A</v>
      </c>
      <c r="CI64" s="147" t="e">
        <v>#N/A</v>
      </c>
      <c r="CJ64" s="147" t="e">
        <v>#N/A</v>
      </c>
      <c r="CK64" s="147" t="e">
        <v>#N/A</v>
      </c>
      <c r="CL64" s="147" t="e">
        <v>#N/A</v>
      </c>
      <c r="CM64" s="147" t="e">
        <v>#N/A</v>
      </c>
      <c r="CN64" s="147">
        <v>287787</v>
      </c>
      <c r="CO64" s="147">
        <v>276645</v>
      </c>
      <c r="CP64" s="147">
        <v>273140</v>
      </c>
      <c r="CQ64" s="147">
        <v>262640</v>
      </c>
      <c r="CR64" s="147">
        <v>4034</v>
      </c>
      <c r="CS64" s="147">
        <v>3028</v>
      </c>
      <c r="CT64" s="147">
        <v>289222</v>
      </c>
      <c r="CU64" s="147">
        <v>277669</v>
      </c>
      <c r="CV64" s="147">
        <v>274019</v>
      </c>
      <c r="CW64" s="147">
        <v>263368</v>
      </c>
      <c r="CX64" s="147">
        <v>4302</v>
      </c>
      <c r="CY64" s="147">
        <v>3115</v>
      </c>
      <c r="CZ64" s="147">
        <v>294184</v>
      </c>
      <c r="DA64" s="147">
        <v>281320</v>
      </c>
      <c r="DB64" s="147">
        <v>277184</v>
      </c>
      <c r="DC64" s="147">
        <v>265693</v>
      </c>
      <c r="DD64" s="147">
        <v>5552</v>
      </c>
      <c r="DE64" s="147">
        <v>4060</v>
      </c>
      <c r="DF64" s="147">
        <v>297088</v>
      </c>
      <c r="DG64" s="147">
        <v>283861</v>
      </c>
      <c r="DH64" s="147">
        <v>279397</v>
      </c>
      <c r="DI64" s="147">
        <v>267386</v>
      </c>
      <c r="DJ64" s="147">
        <v>6015</v>
      </c>
      <c r="DK64" s="147">
        <v>4610</v>
      </c>
      <c r="DL64" s="147">
        <v>297172</v>
      </c>
      <c r="DM64" s="147">
        <v>283776</v>
      </c>
      <c r="DN64" s="147">
        <v>279609</v>
      </c>
      <c r="DO64" s="147">
        <v>267468</v>
      </c>
      <c r="DP64" s="147">
        <v>5682</v>
      </c>
      <c r="DQ64" s="147">
        <v>4254</v>
      </c>
      <c r="DR64" s="147">
        <v>298975</v>
      </c>
      <c r="DS64" s="147">
        <v>284684</v>
      </c>
      <c r="DT64" s="147">
        <v>281223</v>
      </c>
      <c r="DU64" s="147">
        <v>268397</v>
      </c>
      <c r="DV64" s="147">
        <v>5588</v>
      </c>
      <c r="DW64" s="147">
        <v>4086</v>
      </c>
      <c r="DX64" s="147">
        <v>298121</v>
      </c>
      <c r="DY64" s="147">
        <v>283886</v>
      </c>
      <c r="DZ64" s="147">
        <v>280257</v>
      </c>
      <c r="EA64" s="147">
        <v>267473</v>
      </c>
      <c r="EB64" s="147">
        <v>5588</v>
      </c>
      <c r="EC64" s="147">
        <v>4050</v>
      </c>
      <c r="ED64" s="147">
        <v>294917</v>
      </c>
      <c r="EE64" s="147">
        <v>281290</v>
      </c>
      <c r="EF64" s="147">
        <v>276971</v>
      </c>
      <c r="EG64" s="147">
        <v>264738</v>
      </c>
      <c r="EH64" s="147">
        <v>5572</v>
      </c>
      <c r="EI64" s="147">
        <v>4056</v>
      </c>
      <c r="EJ64" s="147">
        <v>294019</v>
      </c>
      <c r="EK64" s="147">
        <v>280739</v>
      </c>
      <c r="EL64" s="147">
        <v>275863</v>
      </c>
      <c r="EM64" s="147">
        <v>263877</v>
      </c>
      <c r="EN64" s="147">
        <v>5521</v>
      </c>
      <c r="EO64" s="147">
        <v>4155</v>
      </c>
      <c r="EP64" s="147">
        <v>294500</v>
      </c>
      <c r="EQ64" s="147">
        <v>280796</v>
      </c>
      <c r="ER64" s="147">
        <v>276272</v>
      </c>
      <c r="ES64" s="147">
        <v>263926</v>
      </c>
      <c r="ET64" s="147">
        <v>5535</v>
      </c>
      <c r="EU64" s="147">
        <v>4227</v>
      </c>
      <c r="EV64" s="147">
        <v>295844</v>
      </c>
      <c r="EW64" s="147">
        <v>281837</v>
      </c>
      <c r="EX64" s="147">
        <v>277393</v>
      </c>
      <c r="EY64" s="147">
        <v>264834</v>
      </c>
      <c r="EZ64" s="147">
        <v>5639</v>
      </c>
      <c r="FA64" s="147">
        <v>4312</v>
      </c>
      <c r="FB64" s="147">
        <v>296480</v>
      </c>
      <c r="FC64" s="147">
        <v>283156</v>
      </c>
      <c r="FD64" s="147">
        <v>278012</v>
      </c>
      <c r="FE64" s="147">
        <v>265962</v>
      </c>
      <c r="FF64" s="147">
        <v>5649</v>
      </c>
      <c r="FG64" s="147">
        <v>4394</v>
      </c>
      <c r="FH64" s="147">
        <v>297807</v>
      </c>
      <c r="FI64" s="147">
        <v>284171</v>
      </c>
      <c r="FJ64" s="147">
        <v>278959</v>
      </c>
      <c r="FK64" s="147">
        <v>266652</v>
      </c>
      <c r="FL64" s="147">
        <v>5759</v>
      </c>
      <c r="FM64" s="147">
        <v>4504</v>
      </c>
      <c r="FN64" s="147">
        <v>299180</v>
      </c>
      <c r="FO64" s="147">
        <v>285887</v>
      </c>
      <c r="FP64" s="147">
        <v>280064</v>
      </c>
      <c r="FQ64" s="147">
        <v>267896</v>
      </c>
      <c r="FR64" s="147">
        <v>5794</v>
      </c>
      <c r="FS64" s="147">
        <v>4547</v>
      </c>
    </row>
    <row r="65" spans="1:182" s="147" customFormat="1" x14ac:dyDescent="0.2">
      <c r="A65" s="106" t="s">
        <v>305</v>
      </c>
      <c r="B65" s="147" t="e">
        <v>#N/A</v>
      </c>
      <c r="C65" s="147" t="e">
        <v>#N/A</v>
      </c>
      <c r="D65" s="147">
        <v>0</v>
      </c>
      <c r="E65" s="147">
        <v>0</v>
      </c>
      <c r="F65" s="147">
        <v>0</v>
      </c>
      <c r="G65" s="147">
        <v>0</v>
      </c>
      <c r="H65" s="147" t="e">
        <v>#N/A</v>
      </c>
      <c r="I65" s="147" t="e">
        <v>#N/A</v>
      </c>
      <c r="J65" s="147">
        <v>0</v>
      </c>
      <c r="K65" s="147">
        <v>0</v>
      </c>
      <c r="L65" s="147">
        <v>0</v>
      </c>
      <c r="M65" s="147">
        <v>0</v>
      </c>
      <c r="N65" s="147" t="e">
        <v>#N/A</v>
      </c>
      <c r="O65" s="147" t="e">
        <v>#N/A</v>
      </c>
      <c r="P65" s="147">
        <v>0</v>
      </c>
      <c r="Q65" s="147">
        <v>0</v>
      </c>
      <c r="R65" s="147">
        <v>0</v>
      </c>
      <c r="S65" s="147">
        <v>0</v>
      </c>
      <c r="T65" s="147" t="e">
        <v>#N/A</v>
      </c>
      <c r="U65" s="147" t="e">
        <v>#N/A</v>
      </c>
      <c r="V65" s="147">
        <v>0</v>
      </c>
      <c r="W65" s="147">
        <v>0</v>
      </c>
      <c r="X65" s="147">
        <v>0</v>
      </c>
      <c r="Y65" s="147">
        <v>0</v>
      </c>
      <c r="Z65" s="147" t="e">
        <v>#N/A</v>
      </c>
      <c r="AA65" s="147" t="e">
        <v>#N/A</v>
      </c>
      <c r="AB65" s="147">
        <v>0</v>
      </c>
      <c r="AC65" s="147">
        <v>0</v>
      </c>
      <c r="AD65" s="147">
        <v>0</v>
      </c>
      <c r="AE65" s="147">
        <v>0</v>
      </c>
      <c r="AF65" s="147" t="e">
        <v>#N/A</v>
      </c>
      <c r="AG65" s="147" t="e">
        <v>#N/A</v>
      </c>
      <c r="AH65" s="147">
        <v>0</v>
      </c>
      <c r="AI65" s="147">
        <v>0</v>
      </c>
      <c r="AJ65" s="147">
        <v>0</v>
      </c>
      <c r="AK65" s="147">
        <v>0</v>
      </c>
      <c r="AL65" s="147" t="e">
        <v>#N/A</v>
      </c>
      <c r="AM65" s="147" t="e">
        <v>#N/A</v>
      </c>
      <c r="AN65" s="147">
        <v>0</v>
      </c>
      <c r="AO65" s="147">
        <v>0</v>
      </c>
      <c r="AP65" s="147">
        <v>0</v>
      </c>
      <c r="AQ65" s="147">
        <v>0</v>
      </c>
      <c r="AR65" s="147" t="e">
        <v>#N/A</v>
      </c>
      <c r="AS65" s="147" t="e">
        <v>#N/A</v>
      </c>
      <c r="AT65" s="147">
        <v>0</v>
      </c>
      <c r="AU65" s="147">
        <v>0</v>
      </c>
      <c r="AV65" s="147">
        <v>0</v>
      </c>
      <c r="AW65" s="147">
        <v>0</v>
      </c>
      <c r="AX65" s="147" t="e">
        <v>#N/A</v>
      </c>
      <c r="AY65" s="147" t="e">
        <v>#N/A</v>
      </c>
      <c r="AZ65" s="147">
        <v>0</v>
      </c>
      <c r="BA65" s="147">
        <v>0</v>
      </c>
      <c r="BB65" s="147">
        <v>0</v>
      </c>
      <c r="BC65" s="147">
        <v>0</v>
      </c>
      <c r="BD65" s="147" t="e">
        <v>#N/A</v>
      </c>
      <c r="BE65" s="147" t="e">
        <v>#N/A</v>
      </c>
      <c r="BF65" s="147">
        <v>0</v>
      </c>
      <c r="BG65" s="147">
        <v>0</v>
      </c>
      <c r="BH65" s="147">
        <v>0</v>
      </c>
      <c r="BI65" s="147">
        <v>0</v>
      </c>
      <c r="BJ65" s="147" t="e">
        <v>#N/A</v>
      </c>
      <c r="BK65" s="147" t="e">
        <v>#N/A</v>
      </c>
      <c r="BL65" s="147">
        <v>0</v>
      </c>
      <c r="BM65" s="147">
        <v>0</v>
      </c>
      <c r="BN65" s="147">
        <v>0</v>
      </c>
      <c r="BO65" s="147">
        <v>0</v>
      </c>
      <c r="BP65" s="147" t="e">
        <v>#N/A</v>
      </c>
      <c r="BQ65" s="147" t="e">
        <v>#N/A</v>
      </c>
      <c r="BR65" s="147">
        <v>0</v>
      </c>
      <c r="BS65" s="147">
        <v>0</v>
      </c>
      <c r="BT65" s="147">
        <v>0</v>
      </c>
      <c r="BU65" s="147">
        <v>0</v>
      </c>
      <c r="BV65" s="147" t="e">
        <v>#N/A</v>
      </c>
      <c r="BW65" s="147" t="e">
        <v>#N/A</v>
      </c>
      <c r="BX65" s="147">
        <v>0</v>
      </c>
      <c r="BY65" s="147">
        <v>0</v>
      </c>
      <c r="BZ65" s="147">
        <v>0</v>
      </c>
      <c r="CA65" s="147">
        <v>0</v>
      </c>
      <c r="CB65" s="147" t="e">
        <v>#N/A</v>
      </c>
      <c r="CC65" s="147" t="e">
        <v>#N/A</v>
      </c>
      <c r="CD65" s="147">
        <v>0</v>
      </c>
      <c r="CE65" s="147">
        <v>0</v>
      </c>
      <c r="CF65" s="147">
        <v>0</v>
      </c>
      <c r="CG65" s="147">
        <v>0</v>
      </c>
      <c r="CH65" s="147" t="e">
        <v>#N/A</v>
      </c>
      <c r="CI65" s="147" t="e">
        <v>#N/A</v>
      </c>
      <c r="CJ65" s="147">
        <v>0</v>
      </c>
      <c r="CK65" s="147">
        <v>0</v>
      </c>
      <c r="CL65" s="147">
        <v>0</v>
      </c>
      <c r="CM65" s="147">
        <v>0</v>
      </c>
      <c r="CN65" s="147">
        <v>1782782</v>
      </c>
      <c r="CO65" s="147">
        <v>1938743</v>
      </c>
      <c r="CP65" s="147">
        <v>0</v>
      </c>
      <c r="CQ65" s="147">
        <v>0</v>
      </c>
      <c r="CR65" s="147">
        <v>0</v>
      </c>
      <c r="CS65" s="147">
        <v>0</v>
      </c>
      <c r="CT65" s="147">
        <v>1763441</v>
      </c>
      <c r="CU65" s="147">
        <v>1915291</v>
      </c>
      <c r="CV65" s="147">
        <v>0</v>
      </c>
      <c r="CW65" s="147">
        <v>0</v>
      </c>
      <c r="CX65" s="147">
        <v>0</v>
      </c>
      <c r="CY65" s="147">
        <v>0</v>
      </c>
      <c r="CZ65" s="147">
        <v>1739072</v>
      </c>
      <c r="DA65" s="147">
        <v>1895416</v>
      </c>
      <c r="DB65" s="147">
        <v>0</v>
      </c>
      <c r="DC65" s="147">
        <v>0</v>
      </c>
      <c r="DD65" s="147">
        <v>0</v>
      </c>
      <c r="DE65" s="147">
        <v>0</v>
      </c>
      <c r="DF65" s="147">
        <v>1720280</v>
      </c>
      <c r="DG65" s="147">
        <v>1872797</v>
      </c>
      <c r="DH65" s="147">
        <v>0</v>
      </c>
      <c r="DI65" s="147">
        <v>0</v>
      </c>
      <c r="DJ65" s="147">
        <v>0</v>
      </c>
      <c r="DK65" s="147">
        <v>0</v>
      </c>
      <c r="DL65" s="147">
        <v>1688886</v>
      </c>
      <c r="DM65" s="147">
        <v>1845988</v>
      </c>
      <c r="DN65" s="147">
        <v>0</v>
      </c>
      <c r="DO65" s="147">
        <v>0</v>
      </c>
      <c r="DP65" s="147">
        <v>0</v>
      </c>
      <c r="DQ65" s="147">
        <v>0</v>
      </c>
      <c r="DR65" s="147">
        <v>1656361</v>
      </c>
      <c r="DS65" s="147">
        <v>1816871</v>
      </c>
      <c r="DT65" s="147">
        <v>0</v>
      </c>
      <c r="DU65" s="147">
        <v>0</v>
      </c>
      <c r="DV65" s="147">
        <v>0</v>
      </c>
      <c r="DW65" s="147">
        <v>0</v>
      </c>
      <c r="DX65" s="147">
        <v>1620266</v>
      </c>
      <c r="DY65" s="147">
        <v>1786406</v>
      </c>
      <c r="DZ65" s="147">
        <v>0</v>
      </c>
      <c r="EA65" s="147">
        <v>0</v>
      </c>
      <c r="EB65" s="147">
        <v>0</v>
      </c>
      <c r="EC65" s="147">
        <v>0</v>
      </c>
      <c r="ED65" s="147">
        <v>790390</v>
      </c>
      <c r="EE65" s="147">
        <v>872253</v>
      </c>
      <c r="EF65" s="147">
        <v>0</v>
      </c>
      <c r="EG65" s="147">
        <v>0</v>
      </c>
      <c r="EH65" s="147">
        <v>0</v>
      </c>
      <c r="EI65" s="147">
        <v>0</v>
      </c>
      <c r="EJ65" s="147">
        <v>1517003</v>
      </c>
      <c r="EK65" s="147">
        <v>1676341</v>
      </c>
      <c r="EL65" s="147">
        <v>0</v>
      </c>
      <c r="EM65" s="147">
        <v>0</v>
      </c>
      <c r="EN65" s="147">
        <v>0</v>
      </c>
      <c r="EO65" s="147">
        <v>0</v>
      </c>
      <c r="EP65" s="147">
        <v>1515598</v>
      </c>
      <c r="EQ65" s="147">
        <v>1677955</v>
      </c>
      <c r="ER65" s="147">
        <v>0</v>
      </c>
      <c r="ES65" s="147">
        <v>0</v>
      </c>
      <c r="ET65" s="147">
        <v>0</v>
      </c>
      <c r="EU65" s="147">
        <v>0</v>
      </c>
      <c r="EV65" s="147">
        <v>1554701</v>
      </c>
      <c r="EW65" s="147">
        <v>1726889</v>
      </c>
      <c r="EX65" s="147">
        <v>0</v>
      </c>
      <c r="EY65" s="147">
        <v>0</v>
      </c>
      <c r="EZ65" s="147">
        <v>0</v>
      </c>
      <c r="FA65" s="147">
        <v>0</v>
      </c>
      <c r="FB65" s="147">
        <v>1543866</v>
      </c>
      <c r="FC65" s="147">
        <v>1718845</v>
      </c>
      <c r="FD65" s="147">
        <v>0</v>
      </c>
      <c r="FE65" s="147">
        <v>0</v>
      </c>
      <c r="FF65" s="147">
        <v>0</v>
      </c>
      <c r="FG65" s="147">
        <v>0</v>
      </c>
      <c r="FH65" s="147">
        <v>1521363</v>
      </c>
      <c r="FI65" s="147">
        <v>1698774</v>
      </c>
      <c r="FJ65" s="147">
        <v>0</v>
      </c>
      <c r="FK65" s="147">
        <v>0</v>
      </c>
      <c r="FL65" s="147">
        <v>0</v>
      </c>
      <c r="FM65" s="147">
        <v>0</v>
      </c>
      <c r="FN65" s="147">
        <v>1512288</v>
      </c>
      <c r="FO65" s="147">
        <v>1691504</v>
      </c>
      <c r="FP65" s="147">
        <v>0</v>
      </c>
      <c r="FQ65" s="147">
        <v>0</v>
      </c>
      <c r="FR65" s="147">
        <v>0</v>
      </c>
      <c r="FS65" s="147">
        <v>0</v>
      </c>
    </row>
    <row r="66" spans="1:182" x14ac:dyDescent="0.2">
      <c r="A66" t="s">
        <v>71</v>
      </c>
      <c r="B66" s="147" t="e">
        <v>#N/A</v>
      </c>
      <c r="C66" s="147" t="e">
        <v>#N/A</v>
      </c>
      <c r="D66" s="147">
        <v>0</v>
      </c>
      <c r="E66" s="147">
        <v>0</v>
      </c>
      <c r="F66" s="147">
        <v>0</v>
      </c>
      <c r="G66" s="147">
        <v>0</v>
      </c>
      <c r="H66" s="147" t="e">
        <v>#N/A</v>
      </c>
      <c r="I66" s="147" t="e">
        <v>#N/A</v>
      </c>
      <c r="J66" s="147">
        <v>0</v>
      </c>
      <c r="K66" s="147">
        <v>0</v>
      </c>
      <c r="L66" s="147">
        <v>0</v>
      </c>
      <c r="M66" s="147">
        <v>0</v>
      </c>
      <c r="N66" s="147" t="e">
        <v>#N/A</v>
      </c>
      <c r="O66" s="147" t="e">
        <v>#N/A</v>
      </c>
      <c r="P66" s="147">
        <v>0</v>
      </c>
      <c r="Q66" s="147">
        <v>0</v>
      </c>
      <c r="R66" s="147">
        <v>0</v>
      </c>
      <c r="S66" s="147">
        <v>0</v>
      </c>
      <c r="T66" s="147" t="e">
        <v>#N/A</v>
      </c>
      <c r="U66" s="147" t="e">
        <v>#N/A</v>
      </c>
      <c r="V66" s="147">
        <v>0</v>
      </c>
      <c r="W66" s="147">
        <v>0</v>
      </c>
      <c r="X66" s="147">
        <v>0</v>
      </c>
      <c r="Y66" s="147">
        <v>0</v>
      </c>
      <c r="Z66" s="147" t="e">
        <v>#N/A</v>
      </c>
      <c r="AA66" s="147" t="e">
        <v>#N/A</v>
      </c>
      <c r="AB66" s="147">
        <v>0</v>
      </c>
      <c r="AC66" s="147">
        <v>0</v>
      </c>
      <c r="AD66" s="147">
        <v>0</v>
      </c>
      <c r="AE66" s="147">
        <v>0</v>
      </c>
      <c r="AF66" s="147" t="e">
        <v>#N/A</v>
      </c>
      <c r="AG66" s="147" t="e">
        <v>#N/A</v>
      </c>
      <c r="AH66" s="147">
        <v>0</v>
      </c>
      <c r="AI66" s="147">
        <v>0</v>
      </c>
      <c r="AJ66" s="147">
        <v>0</v>
      </c>
      <c r="AK66" s="147">
        <v>0</v>
      </c>
      <c r="AL66" s="147" t="e">
        <v>#N/A</v>
      </c>
      <c r="AM66" s="147" t="e">
        <v>#N/A</v>
      </c>
      <c r="AN66" s="147">
        <v>0</v>
      </c>
      <c r="AO66" s="147">
        <v>0</v>
      </c>
      <c r="AP66" s="147">
        <v>0</v>
      </c>
      <c r="AQ66" s="147">
        <v>0</v>
      </c>
      <c r="AR66" s="147" t="e">
        <v>#N/A</v>
      </c>
      <c r="AS66" s="147" t="e">
        <v>#N/A</v>
      </c>
      <c r="AT66" s="147">
        <v>0</v>
      </c>
      <c r="AU66" s="147">
        <v>0</v>
      </c>
      <c r="AV66" s="147">
        <v>0</v>
      </c>
      <c r="AW66" s="147">
        <v>0</v>
      </c>
      <c r="AX66" s="147" t="e">
        <v>#N/A</v>
      </c>
      <c r="AY66" s="147" t="e">
        <v>#N/A</v>
      </c>
      <c r="AZ66" s="147">
        <v>0</v>
      </c>
      <c r="BA66" s="147">
        <v>0</v>
      </c>
      <c r="BB66" s="147">
        <v>0</v>
      </c>
      <c r="BC66" s="147">
        <v>0</v>
      </c>
      <c r="BD66" s="147" t="e">
        <v>#N/A</v>
      </c>
      <c r="BE66" s="147" t="e">
        <v>#N/A</v>
      </c>
      <c r="BF66" s="147">
        <v>0</v>
      </c>
      <c r="BG66" s="147">
        <v>0</v>
      </c>
      <c r="BH66" s="147">
        <v>0</v>
      </c>
      <c r="BI66" s="147">
        <v>0</v>
      </c>
      <c r="BJ66" s="147" t="e">
        <v>#N/A</v>
      </c>
      <c r="BK66" s="147" t="e">
        <v>#N/A</v>
      </c>
      <c r="BL66" s="147">
        <v>0</v>
      </c>
      <c r="BM66" s="147">
        <v>0</v>
      </c>
      <c r="BN66" s="147">
        <v>0</v>
      </c>
      <c r="BO66" s="147">
        <v>0</v>
      </c>
      <c r="BP66" s="147" t="e">
        <v>#N/A</v>
      </c>
      <c r="BQ66" s="147" t="e">
        <v>#N/A</v>
      </c>
      <c r="BR66" s="147">
        <v>0</v>
      </c>
      <c r="BS66" s="147">
        <v>0</v>
      </c>
      <c r="BT66" s="147">
        <v>0</v>
      </c>
      <c r="BU66" s="147">
        <v>0</v>
      </c>
      <c r="BV66" s="147" t="e">
        <v>#N/A</v>
      </c>
      <c r="BW66" s="147" t="e">
        <v>#N/A</v>
      </c>
      <c r="BX66" s="147">
        <v>0</v>
      </c>
      <c r="BY66" s="147">
        <v>0</v>
      </c>
      <c r="BZ66" s="147">
        <v>0</v>
      </c>
      <c r="CA66" s="147">
        <v>0</v>
      </c>
      <c r="CB66" s="147" t="e">
        <v>#N/A</v>
      </c>
      <c r="CC66" s="147" t="e">
        <v>#N/A</v>
      </c>
      <c r="CD66" s="147">
        <v>0</v>
      </c>
      <c r="CE66" s="147">
        <v>0</v>
      </c>
      <c r="CF66" s="147">
        <v>0</v>
      </c>
      <c r="CG66" s="147">
        <v>0</v>
      </c>
      <c r="CH66" s="147" t="e">
        <v>#N/A</v>
      </c>
      <c r="CI66" s="147" t="e">
        <v>#N/A</v>
      </c>
      <c r="CJ66" s="147">
        <v>0</v>
      </c>
      <c r="CK66" s="147">
        <v>0</v>
      </c>
      <c r="CL66" s="147">
        <v>0</v>
      </c>
      <c r="CM66" s="147">
        <v>0</v>
      </c>
      <c r="CN66" s="147">
        <v>1895079</v>
      </c>
      <c r="CO66" s="147">
        <v>1837025</v>
      </c>
      <c r="CP66" s="147">
        <v>0</v>
      </c>
      <c r="CQ66" s="147">
        <v>0</v>
      </c>
      <c r="CR66" s="147">
        <v>0</v>
      </c>
      <c r="CS66" s="147">
        <v>0</v>
      </c>
      <c r="CT66" s="147">
        <v>1919059</v>
      </c>
      <c r="CU66" s="147">
        <v>1868646</v>
      </c>
      <c r="CV66" s="147">
        <v>0</v>
      </c>
      <c r="CW66" s="147">
        <v>0</v>
      </c>
      <c r="CX66" s="147">
        <v>0</v>
      </c>
      <c r="CY66" s="147">
        <v>0</v>
      </c>
      <c r="CZ66" s="147">
        <v>1961533</v>
      </c>
      <c r="DA66" s="147">
        <v>1910414</v>
      </c>
      <c r="DB66" s="147">
        <v>0</v>
      </c>
      <c r="DC66" s="147">
        <v>0</v>
      </c>
      <c r="DD66" s="147">
        <v>0</v>
      </c>
      <c r="DE66" s="147">
        <v>0</v>
      </c>
      <c r="DF66" s="147">
        <v>2017655</v>
      </c>
      <c r="DG66" s="147">
        <v>1960877</v>
      </c>
      <c r="DH66" s="147">
        <v>0</v>
      </c>
      <c r="DI66" s="147">
        <v>0</v>
      </c>
      <c r="DJ66" s="147">
        <v>0</v>
      </c>
      <c r="DK66" s="147">
        <v>0</v>
      </c>
      <c r="DL66" s="147">
        <v>2070200</v>
      </c>
      <c r="DM66" s="147">
        <v>2011071</v>
      </c>
      <c r="DN66" s="147">
        <v>0</v>
      </c>
      <c r="DO66" s="147">
        <v>0</v>
      </c>
      <c r="DP66" s="147">
        <v>0</v>
      </c>
      <c r="DQ66" s="147">
        <v>0</v>
      </c>
      <c r="DR66" s="147">
        <v>2101248</v>
      </c>
      <c r="DS66" s="147">
        <v>2048899</v>
      </c>
      <c r="DT66" s="147">
        <v>0</v>
      </c>
      <c r="DU66" s="147">
        <v>0</v>
      </c>
      <c r="DV66" s="147">
        <v>0</v>
      </c>
      <c r="DW66" s="147">
        <v>0</v>
      </c>
      <c r="DX66" s="147">
        <v>2117315</v>
      </c>
      <c r="DY66" s="147">
        <v>2078112</v>
      </c>
      <c r="DZ66" s="147">
        <v>0</v>
      </c>
      <c r="EA66" s="147">
        <v>0</v>
      </c>
      <c r="EB66" s="147">
        <v>0</v>
      </c>
      <c r="EC66" s="147">
        <v>0</v>
      </c>
      <c r="ED66" s="147">
        <v>2135705</v>
      </c>
      <c r="EE66" s="147">
        <v>2101605</v>
      </c>
      <c r="EF66" s="147">
        <v>0</v>
      </c>
      <c r="EG66" s="147">
        <v>0</v>
      </c>
      <c r="EH66" s="147">
        <v>0</v>
      </c>
      <c r="EI66" s="147">
        <v>0</v>
      </c>
      <c r="EJ66" s="147">
        <v>2163811</v>
      </c>
      <c r="EK66" s="147">
        <v>2128745</v>
      </c>
      <c r="EL66" s="147">
        <v>0</v>
      </c>
      <c r="EM66" s="147">
        <v>0</v>
      </c>
      <c r="EN66" s="147">
        <v>0</v>
      </c>
      <c r="EO66" s="147">
        <v>0</v>
      </c>
      <c r="EP66" s="147">
        <v>2195261</v>
      </c>
      <c r="EQ66" s="147">
        <v>2160116</v>
      </c>
      <c r="ER66" s="147">
        <v>0</v>
      </c>
      <c r="ES66" s="147">
        <v>0</v>
      </c>
      <c r="ET66" s="147">
        <v>0</v>
      </c>
      <c r="EU66" s="147">
        <v>0</v>
      </c>
      <c r="EV66" s="147">
        <v>2221643</v>
      </c>
      <c r="EW66" s="147">
        <v>2185852</v>
      </c>
      <c r="EX66" s="147">
        <v>0</v>
      </c>
      <c r="EY66" s="147">
        <v>0</v>
      </c>
      <c r="EZ66" s="147">
        <v>0</v>
      </c>
      <c r="FA66" s="147">
        <v>0</v>
      </c>
      <c r="FB66" s="147">
        <v>2233661</v>
      </c>
      <c r="FC66" s="147">
        <v>2197870</v>
      </c>
      <c r="FD66" s="147">
        <v>0</v>
      </c>
      <c r="FE66" s="147">
        <v>0</v>
      </c>
      <c r="FF66" s="147">
        <v>0</v>
      </c>
      <c r="FG66" s="147">
        <v>0</v>
      </c>
      <c r="FH66" s="147">
        <v>2272037</v>
      </c>
      <c r="FI66" s="147">
        <v>2240694</v>
      </c>
      <c r="FJ66" s="147">
        <v>0</v>
      </c>
      <c r="FK66" s="147">
        <v>0</v>
      </c>
      <c r="FL66" s="147">
        <v>0</v>
      </c>
      <c r="FM66" s="147">
        <v>0</v>
      </c>
      <c r="FN66" s="147">
        <v>2360752</v>
      </c>
      <c r="FO66" s="147">
        <v>2327824</v>
      </c>
      <c r="FP66" s="147">
        <v>0</v>
      </c>
      <c r="FQ66" s="147">
        <v>0</v>
      </c>
      <c r="FR66" s="147">
        <v>0</v>
      </c>
      <c r="FS66" s="147">
        <v>0</v>
      </c>
      <c r="FW66" s="147"/>
      <c r="FX66" s="147"/>
      <c r="FY66" s="147"/>
      <c r="FZ66" s="147"/>
    </row>
    <row r="67" spans="1:182" x14ac:dyDescent="0.2">
      <c r="A67" t="s">
        <v>72</v>
      </c>
      <c r="B67" s="147" t="e">
        <v>#N/A</v>
      </c>
      <c r="C67" s="147" t="e">
        <v>#N/A</v>
      </c>
      <c r="D67" s="147">
        <v>0</v>
      </c>
      <c r="E67" s="147">
        <v>0</v>
      </c>
      <c r="F67" s="147">
        <v>0</v>
      </c>
      <c r="G67" s="147">
        <v>0</v>
      </c>
      <c r="H67" s="147" t="e">
        <v>#N/A</v>
      </c>
      <c r="I67" s="147" t="e">
        <v>#N/A</v>
      </c>
      <c r="J67" s="147">
        <v>0</v>
      </c>
      <c r="K67" s="147">
        <v>0</v>
      </c>
      <c r="L67" s="147">
        <v>0</v>
      </c>
      <c r="M67" s="147">
        <v>0</v>
      </c>
      <c r="N67" s="147" t="e">
        <v>#N/A</v>
      </c>
      <c r="O67" s="147" t="e">
        <v>#N/A</v>
      </c>
      <c r="P67" s="147">
        <v>0</v>
      </c>
      <c r="Q67" s="147">
        <v>0</v>
      </c>
      <c r="R67" s="147">
        <v>0</v>
      </c>
      <c r="S67" s="147">
        <v>0</v>
      </c>
      <c r="T67" s="147" t="e">
        <v>#N/A</v>
      </c>
      <c r="U67" s="147" t="e">
        <v>#N/A</v>
      </c>
      <c r="V67" s="147">
        <v>0</v>
      </c>
      <c r="W67" s="147">
        <v>0</v>
      </c>
      <c r="X67" s="147">
        <v>0</v>
      </c>
      <c r="Y67" s="147">
        <v>0</v>
      </c>
      <c r="Z67" s="147" t="e">
        <v>#N/A</v>
      </c>
      <c r="AA67" s="147" t="e">
        <v>#N/A</v>
      </c>
      <c r="AB67" s="147">
        <v>0</v>
      </c>
      <c r="AC67" s="147">
        <v>0</v>
      </c>
      <c r="AD67" s="147">
        <v>0</v>
      </c>
      <c r="AE67" s="147">
        <v>0</v>
      </c>
      <c r="AF67" s="147" t="e">
        <v>#N/A</v>
      </c>
      <c r="AG67" s="147" t="e">
        <v>#N/A</v>
      </c>
      <c r="AH67" s="147">
        <v>0</v>
      </c>
      <c r="AI67" s="147">
        <v>0</v>
      </c>
      <c r="AJ67" s="147">
        <v>0</v>
      </c>
      <c r="AK67" s="147">
        <v>0</v>
      </c>
      <c r="AL67" s="147" t="e">
        <v>#N/A</v>
      </c>
      <c r="AM67" s="147" t="e">
        <v>#N/A</v>
      </c>
      <c r="AN67" s="147">
        <v>0</v>
      </c>
      <c r="AO67" s="147">
        <v>0</v>
      </c>
      <c r="AP67" s="147">
        <v>0</v>
      </c>
      <c r="AQ67" s="147">
        <v>0</v>
      </c>
      <c r="AR67" s="147" t="e">
        <v>#N/A</v>
      </c>
      <c r="AS67" s="147" t="e">
        <v>#N/A</v>
      </c>
      <c r="AT67" s="147">
        <v>0</v>
      </c>
      <c r="AU67" s="147">
        <v>0</v>
      </c>
      <c r="AV67" s="147">
        <v>0</v>
      </c>
      <c r="AW67" s="147">
        <v>0</v>
      </c>
      <c r="AX67" s="147" t="e">
        <v>#N/A</v>
      </c>
      <c r="AY67" s="147" t="e">
        <v>#N/A</v>
      </c>
      <c r="AZ67" s="147">
        <v>0</v>
      </c>
      <c r="BA67" s="147">
        <v>0</v>
      </c>
      <c r="BB67" s="147">
        <v>0</v>
      </c>
      <c r="BC67" s="147">
        <v>0</v>
      </c>
      <c r="BD67" s="147" t="e">
        <v>#N/A</v>
      </c>
      <c r="BE67" s="147" t="e">
        <v>#N/A</v>
      </c>
      <c r="BF67" s="147">
        <v>0</v>
      </c>
      <c r="BG67" s="147">
        <v>0</v>
      </c>
      <c r="BH67" s="147">
        <v>0</v>
      </c>
      <c r="BI67" s="147">
        <v>0</v>
      </c>
      <c r="BJ67" s="147" t="e">
        <v>#N/A</v>
      </c>
      <c r="BK67" s="147" t="e">
        <v>#N/A</v>
      </c>
      <c r="BL67" s="147">
        <v>0</v>
      </c>
      <c r="BM67" s="147">
        <v>0</v>
      </c>
      <c r="BN67" s="147">
        <v>0</v>
      </c>
      <c r="BO67" s="147">
        <v>0</v>
      </c>
      <c r="BP67" s="147" t="e">
        <v>#N/A</v>
      </c>
      <c r="BQ67" s="147" t="e">
        <v>#N/A</v>
      </c>
      <c r="BR67" s="147">
        <v>0</v>
      </c>
      <c r="BS67" s="147">
        <v>0</v>
      </c>
      <c r="BT67" s="147">
        <v>0</v>
      </c>
      <c r="BU67" s="147">
        <v>0</v>
      </c>
      <c r="BV67" s="147" t="e">
        <v>#N/A</v>
      </c>
      <c r="BW67" s="147" t="e">
        <v>#N/A</v>
      </c>
      <c r="BX67" s="147">
        <v>0</v>
      </c>
      <c r="BY67" s="147">
        <v>0</v>
      </c>
      <c r="BZ67" s="147">
        <v>0</v>
      </c>
      <c r="CA67" s="147">
        <v>0</v>
      </c>
      <c r="CB67" s="147" t="e">
        <v>#N/A</v>
      </c>
      <c r="CC67" s="147" t="e">
        <v>#N/A</v>
      </c>
      <c r="CD67" s="147">
        <v>0</v>
      </c>
      <c r="CE67" s="147">
        <v>0</v>
      </c>
      <c r="CF67" s="147">
        <v>0</v>
      </c>
      <c r="CG67" s="147">
        <v>0</v>
      </c>
      <c r="CH67" s="147" t="e">
        <v>#N/A</v>
      </c>
      <c r="CI67" s="147" t="e">
        <v>#N/A</v>
      </c>
      <c r="CJ67" s="147">
        <v>0</v>
      </c>
      <c r="CK67" s="147">
        <v>0</v>
      </c>
      <c r="CL67" s="147">
        <v>0</v>
      </c>
      <c r="CM67" s="147">
        <v>0</v>
      </c>
      <c r="CN67" s="147">
        <v>2219483</v>
      </c>
      <c r="CO67" s="147">
        <v>2246074</v>
      </c>
      <c r="CP67" s="147">
        <v>0</v>
      </c>
      <c r="CQ67" s="147">
        <v>0</v>
      </c>
      <c r="CR67" s="147">
        <v>0</v>
      </c>
      <c r="CS67" s="147">
        <v>0</v>
      </c>
      <c r="CT67" s="147">
        <v>2237671</v>
      </c>
      <c r="CU67" s="147">
        <v>2266148</v>
      </c>
      <c r="CV67" s="147">
        <v>0</v>
      </c>
      <c r="CW67" s="147">
        <v>0</v>
      </c>
      <c r="CX67" s="147">
        <v>0</v>
      </c>
      <c r="CY67" s="147">
        <v>0</v>
      </c>
      <c r="CZ67" s="147">
        <v>2269348</v>
      </c>
      <c r="DA67" s="147">
        <v>2301518</v>
      </c>
      <c r="DB67" s="147">
        <v>0</v>
      </c>
      <c r="DC67" s="147">
        <v>0</v>
      </c>
      <c r="DD67" s="147">
        <v>0</v>
      </c>
      <c r="DE67" s="147">
        <v>0</v>
      </c>
      <c r="DF67" s="147">
        <v>2299558</v>
      </c>
      <c r="DG67" s="147">
        <v>2335385</v>
      </c>
      <c r="DH67" s="147">
        <v>0</v>
      </c>
      <c r="DI67" s="147">
        <v>0</v>
      </c>
      <c r="DJ67" s="147">
        <v>0</v>
      </c>
      <c r="DK67" s="147">
        <v>0</v>
      </c>
      <c r="DL67" s="147">
        <v>2335946</v>
      </c>
      <c r="DM67" s="147">
        <v>2376745</v>
      </c>
      <c r="DN67" s="147">
        <v>0</v>
      </c>
      <c r="DO67" s="147">
        <v>0</v>
      </c>
      <c r="DP67" s="147">
        <v>0</v>
      </c>
      <c r="DQ67" s="147">
        <v>0</v>
      </c>
      <c r="DR67" s="147">
        <v>2359113</v>
      </c>
      <c r="DS67" s="147">
        <v>2406359</v>
      </c>
      <c r="DT67" s="147">
        <v>0</v>
      </c>
      <c r="DU67" s="147">
        <v>0</v>
      </c>
      <c r="DV67" s="147">
        <v>0</v>
      </c>
      <c r="DW67" s="147">
        <v>0</v>
      </c>
      <c r="DX67" s="147">
        <v>2406508</v>
      </c>
      <c r="DY67" s="147">
        <v>2454761</v>
      </c>
      <c r="DZ67" s="147">
        <v>0</v>
      </c>
      <c r="EA67" s="147">
        <v>0</v>
      </c>
      <c r="EB67" s="147">
        <v>0</v>
      </c>
      <c r="EC67" s="147">
        <v>0</v>
      </c>
      <c r="ED67" s="147">
        <v>2442935</v>
      </c>
      <c r="EE67" s="147">
        <v>2491267</v>
      </c>
      <c r="EF67" s="147">
        <v>0</v>
      </c>
      <c r="EG67" s="147">
        <v>0</v>
      </c>
      <c r="EH67" s="147">
        <v>0</v>
      </c>
      <c r="EI67" s="147">
        <v>0</v>
      </c>
      <c r="EJ67" s="147">
        <v>2487881</v>
      </c>
      <c r="EK67" s="147">
        <v>2533098</v>
      </c>
      <c r="EL67" s="147">
        <v>0</v>
      </c>
      <c r="EM67" s="147">
        <v>0</v>
      </c>
      <c r="EN67" s="147">
        <v>0</v>
      </c>
      <c r="EO67" s="147">
        <v>0</v>
      </c>
      <c r="EP67" s="147">
        <v>2534370</v>
      </c>
      <c r="EQ67" s="147">
        <v>2576652</v>
      </c>
      <c r="ER67" s="147">
        <v>0</v>
      </c>
      <c r="ES67" s="147">
        <v>0</v>
      </c>
      <c r="ET67" s="147">
        <v>0</v>
      </c>
      <c r="EU67" s="147">
        <v>0</v>
      </c>
      <c r="EV67" s="147">
        <v>2566631</v>
      </c>
      <c r="EW67" s="147">
        <v>2609470</v>
      </c>
      <c r="EX67" s="147">
        <v>0</v>
      </c>
      <c r="EY67" s="147">
        <v>0</v>
      </c>
      <c r="EZ67" s="147">
        <v>0</v>
      </c>
      <c r="FA67" s="147">
        <v>0</v>
      </c>
      <c r="FB67" s="147">
        <v>2591789</v>
      </c>
      <c r="FC67" s="147">
        <v>2634876</v>
      </c>
      <c r="FD67" s="147">
        <v>0</v>
      </c>
      <c r="FE67" s="147">
        <v>0</v>
      </c>
      <c r="FF67" s="147">
        <v>0</v>
      </c>
      <c r="FG67" s="147">
        <v>0</v>
      </c>
      <c r="FH67" s="147">
        <v>2654344</v>
      </c>
      <c r="FI67" s="147">
        <v>2704501</v>
      </c>
      <c r="FJ67" s="147">
        <v>0</v>
      </c>
      <c r="FK67" s="147">
        <v>0</v>
      </c>
      <c r="FL67" s="147">
        <v>0</v>
      </c>
      <c r="FM67" s="147">
        <v>0</v>
      </c>
      <c r="FN67" s="147">
        <v>2734339</v>
      </c>
      <c r="FO67" s="147">
        <v>2780957</v>
      </c>
      <c r="FP67" s="147">
        <v>0</v>
      </c>
      <c r="FQ67" s="147">
        <v>0</v>
      </c>
      <c r="FR67" s="147">
        <v>0</v>
      </c>
      <c r="FS67" s="147">
        <v>0</v>
      </c>
    </row>
    <row r="68" spans="1:182" x14ac:dyDescent="0.2">
      <c r="A68" t="s">
        <v>73</v>
      </c>
      <c r="B68" s="147" t="e">
        <v>#N/A</v>
      </c>
      <c r="C68" s="147" t="e">
        <v>#N/A</v>
      </c>
      <c r="D68" s="147">
        <v>0</v>
      </c>
      <c r="E68" s="147">
        <v>0</v>
      </c>
      <c r="F68" s="147">
        <v>0</v>
      </c>
      <c r="G68" s="147">
        <v>0</v>
      </c>
      <c r="H68" s="147" t="e">
        <v>#N/A</v>
      </c>
      <c r="I68" s="147" t="e">
        <v>#N/A</v>
      </c>
      <c r="J68" s="147">
        <v>0</v>
      </c>
      <c r="K68" s="147">
        <v>0</v>
      </c>
      <c r="L68" s="147">
        <v>0</v>
      </c>
      <c r="M68" s="147">
        <v>0</v>
      </c>
      <c r="N68" s="147" t="e">
        <v>#N/A</v>
      </c>
      <c r="O68" s="147" t="e">
        <v>#N/A</v>
      </c>
      <c r="P68" s="147">
        <v>0</v>
      </c>
      <c r="Q68" s="147">
        <v>0</v>
      </c>
      <c r="R68" s="147">
        <v>0</v>
      </c>
      <c r="S68" s="147">
        <v>0</v>
      </c>
      <c r="T68" s="147" t="e">
        <v>#N/A</v>
      </c>
      <c r="U68" s="147" t="e">
        <v>#N/A</v>
      </c>
      <c r="V68" s="147">
        <v>0</v>
      </c>
      <c r="W68" s="147">
        <v>0</v>
      </c>
      <c r="X68" s="147">
        <v>0</v>
      </c>
      <c r="Y68" s="147">
        <v>0</v>
      </c>
      <c r="Z68" s="147" t="e">
        <v>#N/A</v>
      </c>
      <c r="AA68" s="147" t="e">
        <v>#N/A</v>
      </c>
      <c r="AB68" s="147">
        <v>0</v>
      </c>
      <c r="AC68" s="147">
        <v>0</v>
      </c>
      <c r="AD68" s="147">
        <v>0</v>
      </c>
      <c r="AE68" s="147">
        <v>0</v>
      </c>
      <c r="AF68" s="147" t="e">
        <v>#N/A</v>
      </c>
      <c r="AG68" s="147" t="e">
        <v>#N/A</v>
      </c>
      <c r="AH68" s="147">
        <v>0</v>
      </c>
      <c r="AI68" s="147">
        <v>0</v>
      </c>
      <c r="AJ68" s="147">
        <v>0</v>
      </c>
      <c r="AK68" s="147">
        <v>0</v>
      </c>
      <c r="AL68" s="147" t="e">
        <v>#N/A</v>
      </c>
      <c r="AM68" s="147" t="e">
        <v>#N/A</v>
      </c>
      <c r="AN68" s="147">
        <v>0</v>
      </c>
      <c r="AO68" s="147">
        <v>0</v>
      </c>
      <c r="AP68" s="147">
        <v>0</v>
      </c>
      <c r="AQ68" s="147">
        <v>0</v>
      </c>
      <c r="AR68" s="147" t="e">
        <v>#N/A</v>
      </c>
      <c r="AS68" s="147" t="e">
        <v>#N/A</v>
      </c>
      <c r="AT68" s="147">
        <v>0</v>
      </c>
      <c r="AU68" s="147">
        <v>0</v>
      </c>
      <c r="AV68" s="147">
        <v>0</v>
      </c>
      <c r="AW68" s="147">
        <v>0</v>
      </c>
      <c r="AX68" s="147" t="e">
        <v>#N/A</v>
      </c>
      <c r="AY68" s="147" t="e">
        <v>#N/A</v>
      </c>
      <c r="AZ68" s="147">
        <v>0</v>
      </c>
      <c r="BA68" s="147">
        <v>0</v>
      </c>
      <c r="BB68" s="147">
        <v>0</v>
      </c>
      <c r="BC68" s="147">
        <v>0</v>
      </c>
      <c r="BD68" s="147" t="e">
        <v>#N/A</v>
      </c>
      <c r="BE68" s="147" t="e">
        <v>#N/A</v>
      </c>
      <c r="BF68" s="147">
        <v>0</v>
      </c>
      <c r="BG68" s="147">
        <v>0</v>
      </c>
      <c r="BH68" s="147">
        <v>0</v>
      </c>
      <c r="BI68" s="147">
        <v>0</v>
      </c>
      <c r="BJ68" s="147" t="e">
        <v>#N/A</v>
      </c>
      <c r="BK68" s="147" t="e">
        <v>#N/A</v>
      </c>
      <c r="BL68" s="147">
        <v>0</v>
      </c>
      <c r="BM68" s="147">
        <v>0</v>
      </c>
      <c r="BN68" s="147">
        <v>0</v>
      </c>
      <c r="BO68" s="147">
        <v>0</v>
      </c>
      <c r="BP68" s="147" t="e">
        <v>#N/A</v>
      </c>
      <c r="BQ68" s="147" t="e">
        <v>#N/A</v>
      </c>
      <c r="BR68" s="147">
        <v>0</v>
      </c>
      <c r="BS68" s="147">
        <v>0</v>
      </c>
      <c r="BT68" s="147">
        <v>0</v>
      </c>
      <c r="BU68" s="147">
        <v>0</v>
      </c>
      <c r="BV68" s="147" t="e">
        <v>#N/A</v>
      </c>
      <c r="BW68" s="147" t="e">
        <v>#N/A</v>
      </c>
      <c r="BX68" s="147">
        <v>0</v>
      </c>
      <c r="BY68" s="147">
        <v>0</v>
      </c>
      <c r="BZ68" s="147">
        <v>0</v>
      </c>
      <c r="CA68" s="147">
        <v>0</v>
      </c>
      <c r="CB68" s="147" t="e">
        <v>#N/A</v>
      </c>
      <c r="CC68" s="147" t="e">
        <v>#N/A</v>
      </c>
      <c r="CD68" s="147">
        <v>0</v>
      </c>
      <c r="CE68" s="147">
        <v>0</v>
      </c>
      <c r="CF68" s="147">
        <v>0</v>
      </c>
      <c r="CG68" s="147">
        <v>0</v>
      </c>
      <c r="CH68" s="147" t="e">
        <v>#N/A</v>
      </c>
      <c r="CI68" s="147" t="e">
        <v>#N/A</v>
      </c>
      <c r="CJ68" s="147">
        <v>0</v>
      </c>
      <c r="CK68" s="147">
        <v>0</v>
      </c>
      <c r="CL68" s="147">
        <v>0</v>
      </c>
      <c r="CM68" s="147">
        <v>0</v>
      </c>
      <c r="CN68" s="147">
        <v>605522</v>
      </c>
      <c r="CO68" s="147">
        <v>615260</v>
      </c>
      <c r="CP68" s="147">
        <v>0</v>
      </c>
      <c r="CQ68" s="147">
        <v>0</v>
      </c>
      <c r="CR68" s="147">
        <v>0</v>
      </c>
      <c r="CS68" s="147">
        <v>0</v>
      </c>
      <c r="CT68" s="147">
        <v>611607</v>
      </c>
      <c r="CU68" s="147">
        <v>621746</v>
      </c>
      <c r="CV68" s="147">
        <v>0</v>
      </c>
      <c r="CW68" s="147">
        <v>0</v>
      </c>
      <c r="CX68" s="147">
        <v>0</v>
      </c>
      <c r="CY68" s="147">
        <v>0</v>
      </c>
      <c r="CZ68" s="147">
        <v>620078</v>
      </c>
      <c r="DA68" s="147">
        <v>629016</v>
      </c>
      <c r="DB68" s="147">
        <v>0</v>
      </c>
      <c r="DC68" s="147">
        <v>0</v>
      </c>
      <c r="DD68" s="147">
        <v>0</v>
      </c>
      <c r="DE68" s="147">
        <v>0</v>
      </c>
      <c r="DF68" s="147">
        <v>627759</v>
      </c>
      <c r="DG68" s="147">
        <v>635634</v>
      </c>
      <c r="DH68" s="147">
        <v>0</v>
      </c>
      <c r="DI68" s="147">
        <v>0</v>
      </c>
      <c r="DJ68" s="147">
        <v>0</v>
      </c>
      <c r="DK68" s="147">
        <v>0</v>
      </c>
      <c r="DL68" s="147">
        <v>635081</v>
      </c>
      <c r="DM68" s="147">
        <v>642344</v>
      </c>
      <c r="DN68" s="147">
        <v>0</v>
      </c>
      <c r="DO68" s="147">
        <v>0</v>
      </c>
      <c r="DP68" s="147">
        <v>0</v>
      </c>
      <c r="DQ68" s="147">
        <v>0</v>
      </c>
      <c r="DR68" s="147">
        <v>644162</v>
      </c>
      <c r="DS68" s="147">
        <v>649436</v>
      </c>
      <c r="DT68" s="147">
        <v>0</v>
      </c>
      <c r="DU68" s="147">
        <v>0</v>
      </c>
      <c r="DV68" s="147">
        <v>0</v>
      </c>
      <c r="DW68" s="147">
        <v>0</v>
      </c>
      <c r="DX68" s="147">
        <v>655415</v>
      </c>
      <c r="DY68" s="147">
        <v>658725</v>
      </c>
      <c r="DZ68" s="147">
        <v>0</v>
      </c>
      <c r="EA68" s="147">
        <v>0</v>
      </c>
      <c r="EB68" s="147">
        <v>0</v>
      </c>
      <c r="EC68" s="147">
        <v>0</v>
      </c>
      <c r="ED68" s="147">
        <v>667802</v>
      </c>
      <c r="EE68" s="147">
        <v>666932</v>
      </c>
      <c r="EF68" s="147">
        <v>0</v>
      </c>
      <c r="EG68" s="147">
        <v>0</v>
      </c>
      <c r="EH68" s="147">
        <v>0</v>
      </c>
      <c r="EI68" s="147">
        <v>0</v>
      </c>
      <c r="EJ68" s="147">
        <v>678682</v>
      </c>
      <c r="EK68" s="147">
        <v>674005</v>
      </c>
      <c r="EL68" s="147">
        <v>0</v>
      </c>
      <c r="EM68" s="147">
        <v>0</v>
      </c>
      <c r="EN68" s="147">
        <v>0</v>
      </c>
      <c r="EO68" s="147">
        <v>0</v>
      </c>
      <c r="EP68" s="147">
        <v>688532</v>
      </c>
      <c r="EQ68" s="147">
        <v>681501</v>
      </c>
      <c r="ER68" s="147">
        <v>0</v>
      </c>
      <c r="ES68" s="147">
        <v>0</v>
      </c>
      <c r="ET68" s="147">
        <v>0</v>
      </c>
      <c r="EU68" s="147">
        <v>0</v>
      </c>
      <c r="EV68" s="147">
        <v>694373</v>
      </c>
      <c r="EW68" s="147">
        <v>685759</v>
      </c>
      <c r="EX68" s="147">
        <v>0</v>
      </c>
      <c r="EY68" s="147">
        <v>0</v>
      </c>
      <c r="EZ68" s="147">
        <v>0</v>
      </c>
      <c r="FA68" s="147">
        <v>0</v>
      </c>
      <c r="FB68" s="147">
        <v>701972</v>
      </c>
      <c r="FC68" s="147">
        <v>689952</v>
      </c>
      <c r="FD68" s="147">
        <v>0</v>
      </c>
      <c r="FE68" s="147">
        <v>0</v>
      </c>
      <c r="FF68" s="147">
        <v>0</v>
      </c>
      <c r="FG68" s="147">
        <v>0</v>
      </c>
      <c r="FH68" s="147">
        <v>713109</v>
      </c>
      <c r="FI68" s="147">
        <v>700389</v>
      </c>
      <c r="FJ68" s="147">
        <v>0</v>
      </c>
      <c r="FK68" s="147">
        <v>0</v>
      </c>
      <c r="FL68" s="147">
        <v>0</v>
      </c>
      <c r="FM68" s="147">
        <v>0</v>
      </c>
      <c r="FN68" s="147">
        <v>733739</v>
      </c>
      <c r="FO68" s="147">
        <v>719463</v>
      </c>
      <c r="FP68" s="147">
        <v>0</v>
      </c>
      <c r="FQ68" s="147">
        <v>0</v>
      </c>
      <c r="FR68" s="147">
        <v>0</v>
      </c>
      <c r="FS68" s="147">
        <v>0</v>
      </c>
    </row>
    <row r="69" spans="1:182" x14ac:dyDescent="0.2">
      <c r="A69" t="s">
        <v>74</v>
      </c>
      <c r="B69" s="147" t="e">
        <v>#N/A</v>
      </c>
      <c r="C69" s="147" t="e">
        <v>#N/A</v>
      </c>
      <c r="D69" s="147">
        <v>0</v>
      </c>
      <c r="E69" s="147">
        <v>0</v>
      </c>
      <c r="F69" s="147">
        <v>0</v>
      </c>
      <c r="G69" s="147">
        <v>0</v>
      </c>
      <c r="H69" s="147" t="e">
        <v>#N/A</v>
      </c>
      <c r="I69" s="147" t="e">
        <v>#N/A</v>
      </c>
      <c r="J69" s="147">
        <v>0</v>
      </c>
      <c r="K69" s="147">
        <v>0</v>
      </c>
      <c r="L69" s="147">
        <v>0</v>
      </c>
      <c r="M69" s="147">
        <v>0</v>
      </c>
      <c r="N69" s="147" t="e">
        <v>#N/A</v>
      </c>
      <c r="O69" s="147" t="e">
        <v>#N/A</v>
      </c>
      <c r="P69" s="147">
        <v>0</v>
      </c>
      <c r="Q69" s="147">
        <v>0</v>
      </c>
      <c r="R69" s="147">
        <v>0</v>
      </c>
      <c r="S69" s="147">
        <v>0</v>
      </c>
      <c r="T69" s="147" t="e">
        <v>#N/A</v>
      </c>
      <c r="U69" s="147" t="e">
        <v>#N/A</v>
      </c>
      <c r="V69" s="147">
        <v>0</v>
      </c>
      <c r="W69" s="147">
        <v>0</v>
      </c>
      <c r="X69" s="147">
        <v>0</v>
      </c>
      <c r="Y69" s="147">
        <v>0</v>
      </c>
      <c r="Z69" s="147" t="e">
        <v>#N/A</v>
      </c>
      <c r="AA69" s="147" t="e">
        <v>#N/A</v>
      </c>
      <c r="AB69" s="147">
        <v>0</v>
      </c>
      <c r="AC69" s="147">
        <v>0</v>
      </c>
      <c r="AD69" s="147">
        <v>0</v>
      </c>
      <c r="AE69" s="147">
        <v>0</v>
      </c>
      <c r="AF69" s="147" t="e">
        <v>#N/A</v>
      </c>
      <c r="AG69" s="147" t="e">
        <v>#N/A</v>
      </c>
      <c r="AH69" s="147">
        <v>0</v>
      </c>
      <c r="AI69" s="147">
        <v>0</v>
      </c>
      <c r="AJ69" s="147">
        <v>0</v>
      </c>
      <c r="AK69" s="147">
        <v>0</v>
      </c>
      <c r="AL69" s="147" t="e">
        <v>#N/A</v>
      </c>
      <c r="AM69" s="147" t="e">
        <v>#N/A</v>
      </c>
      <c r="AN69" s="147">
        <v>0</v>
      </c>
      <c r="AO69" s="147">
        <v>0</v>
      </c>
      <c r="AP69" s="147">
        <v>0</v>
      </c>
      <c r="AQ69" s="147">
        <v>0</v>
      </c>
      <c r="AR69" s="147" t="e">
        <v>#N/A</v>
      </c>
      <c r="AS69" s="147" t="e">
        <v>#N/A</v>
      </c>
      <c r="AT69" s="147">
        <v>0</v>
      </c>
      <c r="AU69" s="147">
        <v>0</v>
      </c>
      <c r="AV69" s="147">
        <v>0</v>
      </c>
      <c r="AW69" s="147">
        <v>0</v>
      </c>
      <c r="AX69" s="147" t="e">
        <v>#N/A</v>
      </c>
      <c r="AY69" s="147" t="e">
        <v>#N/A</v>
      </c>
      <c r="AZ69" s="147">
        <v>0</v>
      </c>
      <c r="BA69" s="147">
        <v>0</v>
      </c>
      <c r="BB69" s="147">
        <v>0</v>
      </c>
      <c r="BC69" s="147">
        <v>0</v>
      </c>
      <c r="BD69" s="147" t="e">
        <v>#N/A</v>
      </c>
      <c r="BE69" s="147" t="e">
        <v>#N/A</v>
      </c>
      <c r="BF69" s="147">
        <v>0</v>
      </c>
      <c r="BG69" s="147">
        <v>0</v>
      </c>
      <c r="BH69" s="147">
        <v>0</v>
      </c>
      <c r="BI69" s="147">
        <v>0</v>
      </c>
      <c r="BJ69" s="147" t="e">
        <v>#N/A</v>
      </c>
      <c r="BK69" s="147" t="e">
        <v>#N/A</v>
      </c>
      <c r="BL69" s="147">
        <v>0</v>
      </c>
      <c r="BM69" s="147">
        <v>0</v>
      </c>
      <c r="BN69" s="147">
        <v>0</v>
      </c>
      <c r="BO69" s="147">
        <v>0</v>
      </c>
      <c r="BP69" s="147" t="e">
        <v>#N/A</v>
      </c>
      <c r="BQ69" s="147" t="e">
        <v>#N/A</v>
      </c>
      <c r="BR69" s="147">
        <v>0</v>
      </c>
      <c r="BS69" s="147">
        <v>0</v>
      </c>
      <c r="BT69" s="147">
        <v>0</v>
      </c>
      <c r="BU69" s="147">
        <v>0</v>
      </c>
      <c r="BV69" s="147" t="e">
        <v>#N/A</v>
      </c>
      <c r="BW69" s="147" t="e">
        <v>#N/A</v>
      </c>
      <c r="BX69" s="147">
        <v>0</v>
      </c>
      <c r="BY69" s="147">
        <v>0</v>
      </c>
      <c r="BZ69" s="147">
        <v>0</v>
      </c>
      <c r="CA69" s="147">
        <v>0</v>
      </c>
      <c r="CB69" s="147" t="e">
        <v>#N/A</v>
      </c>
      <c r="CC69" s="147" t="e">
        <v>#N/A</v>
      </c>
      <c r="CD69" s="147">
        <v>0</v>
      </c>
      <c r="CE69" s="147">
        <v>0</v>
      </c>
      <c r="CF69" s="147">
        <v>0</v>
      </c>
      <c r="CG69" s="147">
        <v>0</v>
      </c>
      <c r="CH69" s="147" t="e">
        <v>#N/A</v>
      </c>
      <c r="CI69" s="147" t="e">
        <v>#N/A</v>
      </c>
      <c r="CJ69" s="147">
        <v>0</v>
      </c>
      <c r="CK69" s="147">
        <v>0</v>
      </c>
      <c r="CL69" s="147">
        <v>0</v>
      </c>
      <c r="CM69" s="147">
        <v>0</v>
      </c>
      <c r="CN69" s="147">
        <v>371819</v>
      </c>
      <c r="CO69" s="147">
        <v>381215</v>
      </c>
      <c r="CP69" s="147">
        <v>0</v>
      </c>
      <c r="CQ69" s="147">
        <v>0</v>
      </c>
      <c r="CR69" s="147">
        <v>0</v>
      </c>
      <c r="CS69" s="147">
        <v>0</v>
      </c>
      <c r="CT69" s="147">
        <v>373615</v>
      </c>
      <c r="CU69" s="147">
        <v>381975</v>
      </c>
      <c r="CV69" s="147">
        <v>0</v>
      </c>
      <c r="CW69" s="147">
        <v>0</v>
      </c>
      <c r="CX69" s="147">
        <v>0</v>
      </c>
      <c r="CY69" s="147">
        <v>0</v>
      </c>
      <c r="CZ69" s="147">
        <v>374856</v>
      </c>
      <c r="DA69" s="147">
        <v>383265</v>
      </c>
      <c r="DB69" s="147">
        <v>0</v>
      </c>
      <c r="DC69" s="147">
        <v>0</v>
      </c>
      <c r="DD69" s="147">
        <v>0</v>
      </c>
      <c r="DE69" s="147">
        <v>0</v>
      </c>
      <c r="DF69" s="147">
        <v>374835</v>
      </c>
      <c r="DG69" s="147">
        <v>383426</v>
      </c>
      <c r="DH69" s="147">
        <v>0</v>
      </c>
      <c r="DI69" s="147">
        <v>0</v>
      </c>
      <c r="DJ69" s="147">
        <v>0</v>
      </c>
      <c r="DK69" s="147">
        <v>0</v>
      </c>
      <c r="DL69" s="147">
        <v>375065</v>
      </c>
      <c r="DM69" s="147">
        <v>383592</v>
      </c>
      <c r="DN69" s="147">
        <v>0</v>
      </c>
      <c r="DO69" s="147">
        <v>0</v>
      </c>
      <c r="DP69" s="147">
        <v>0</v>
      </c>
      <c r="DQ69" s="147">
        <v>0</v>
      </c>
      <c r="DR69" s="147">
        <v>375359</v>
      </c>
      <c r="DS69" s="147">
        <v>383867</v>
      </c>
      <c r="DT69" s="147">
        <v>0</v>
      </c>
      <c r="DU69" s="147">
        <v>0</v>
      </c>
      <c r="DV69" s="147">
        <v>0</v>
      </c>
      <c r="DW69" s="147">
        <v>0</v>
      </c>
      <c r="DX69" s="147">
        <v>377407</v>
      </c>
      <c r="DY69" s="147">
        <v>385915</v>
      </c>
      <c r="DZ69" s="147">
        <v>0</v>
      </c>
      <c r="EA69" s="147">
        <v>0</v>
      </c>
      <c r="EB69" s="147">
        <v>0</v>
      </c>
      <c r="EC69" s="147">
        <v>0</v>
      </c>
      <c r="ED69" s="147">
        <v>379036</v>
      </c>
      <c r="EE69" s="147">
        <v>387661</v>
      </c>
      <c r="EF69" s="147">
        <v>0</v>
      </c>
      <c r="EG69" s="147">
        <v>0</v>
      </c>
      <c r="EH69" s="147">
        <v>0</v>
      </c>
      <c r="EI69" s="147">
        <v>0</v>
      </c>
      <c r="EJ69" s="147">
        <v>380513</v>
      </c>
      <c r="EK69" s="147">
        <v>389984</v>
      </c>
      <c r="EL69" s="147">
        <v>0</v>
      </c>
      <c r="EM69" s="147">
        <v>0</v>
      </c>
      <c r="EN69" s="147">
        <v>0</v>
      </c>
      <c r="EO69" s="147">
        <v>0</v>
      </c>
      <c r="EP69" s="147">
        <v>383748</v>
      </c>
      <c r="EQ69" s="147">
        <v>393639</v>
      </c>
      <c r="ER69" s="147">
        <v>0</v>
      </c>
      <c r="ES69" s="147">
        <v>0</v>
      </c>
      <c r="ET69" s="147">
        <v>0</v>
      </c>
      <c r="EU69" s="147">
        <v>0</v>
      </c>
      <c r="EV69" s="147">
        <v>386711</v>
      </c>
      <c r="EW69" s="147">
        <v>396721</v>
      </c>
      <c r="EX69" s="147">
        <v>0</v>
      </c>
      <c r="EY69" s="147">
        <v>0</v>
      </c>
      <c r="EZ69" s="147">
        <v>0</v>
      </c>
      <c r="FA69" s="147">
        <v>0</v>
      </c>
      <c r="FB69" s="147">
        <v>390565</v>
      </c>
      <c r="FC69" s="147">
        <v>400237</v>
      </c>
      <c r="FD69" s="147">
        <v>0</v>
      </c>
      <c r="FE69" s="147">
        <v>0</v>
      </c>
      <c r="FF69" s="147">
        <v>0</v>
      </c>
      <c r="FG69" s="147">
        <v>0</v>
      </c>
      <c r="FH69" s="147">
        <v>399588</v>
      </c>
      <c r="FI69" s="147">
        <v>409281</v>
      </c>
      <c r="FJ69" s="147">
        <v>0</v>
      </c>
      <c r="FK69" s="147">
        <v>0</v>
      </c>
      <c r="FL69" s="147">
        <v>0</v>
      </c>
      <c r="FM69" s="147">
        <v>0</v>
      </c>
      <c r="FN69" s="147">
        <v>411011</v>
      </c>
      <c r="FO69" s="147">
        <v>420092</v>
      </c>
      <c r="FP69" s="147">
        <v>0</v>
      </c>
      <c r="FQ69" s="147">
        <v>0</v>
      </c>
      <c r="FR69" s="147">
        <v>0</v>
      </c>
      <c r="FS69" s="147">
        <v>0</v>
      </c>
    </row>
    <row r="70" spans="1:182" x14ac:dyDescent="0.2">
      <c r="A70" t="s">
        <v>327</v>
      </c>
      <c r="B70" s="147" t="e">
        <v>#N/A</v>
      </c>
      <c r="C70" s="147" t="e">
        <v>#N/A</v>
      </c>
      <c r="D70" s="147">
        <v>0</v>
      </c>
      <c r="E70" s="147">
        <v>0</v>
      </c>
      <c r="F70" s="147">
        <v>0</v>
      </c>
      <c r="G70" s="147">
        <v>0</v>
      </c>
      <c r="H70" s="147" t="e">
        <v>#N/A</v>
      </c>
      <c r="I70" s="147" t="e">
        <v>#N/A</v>
      </c>
      <c r="J70" s="147">
        <v>0</v>
      </c>
      <c r="K70" s="147">
        <v>0</v>
      </c>
      <c r="L70" s="147">
        <v>0</v>
      </c>
      <c r="M70" s="147">
        <v>0</v>
      </c>
      <c r="N70" s="147" t="e">
        <v>#N/A</v>
      </c>
      <c r="O70" s="147" t="e">
        <v>#N/A</v>
      </c>
      <c r="P70" s="147">
        <v>0</v>
      </c>
      <c r="Q70" s="147">
        <v>0</v>
      </c>
      <c r="R70" s="147">
        <v>0</v>
      </c>
      <c r="S70" s="147">
        <v>0</v>
      </c>
      <c r="T70" s="147" t="e">
        <v>#N/A</v>
      </c>
      <c r="U70" s="147" t="e">
        <v>#N/A</v>
      </c>
      <c r="V70" s="147">
        <v>0</v>
      </c>
      <c r="W70" s="147">
        <v>0</v>
      </c>
      <c r="X70" s="147">
        <v>0</v>
      </c>
      <c r="Y70" s="147">
        <v>0</v>
      </c>
      <c r="Z70" s="147" t="e">
        <v>#N/A</v>
      </c>
      <c r="AA70" s="147" t="e">
        <v>#N/A</v>
      </c>
      <c r="AB70" s="147">
        <v>0</v>
      </c>
      <c r="AC70" s="147">
        <v>0</v>
      </c>
      <c r="AD70" s="147">
        <v>0</v>
      </c>
      <c r="AE70" s="147">
        <v>0</v>
      </c>
      <c r="AF70" s="147" t="e">
        <v>#N/A</v>
      </c>
      <c r="AG70" s="147" t="e">
        <v>#N/A</v>
      </c>
      <c r="AH70" s="147">
        <v>0</v>
      </c>
      <c r="AI70" s="147">
        <v>0</v>
      </c>
      <c r="AJ70" s="147">
        <v>0</v>
      </c>
      <c r="AK70" s="147">
        <v>0</v>
      </c>
      <c r="AL70" s="147" t="e">
        <v>#N/A</v>
      </c>
      <c r="AM70" s="147" t="e">
        <v>#N/A</v>
      </c>
      <c r="AN70" s="147">
        <v>0</v>
      </c>
      <c r="AO70" s="147">
        <v>0</v>
      </c>
      <c r="AP70" s="147">
        <v>0</v>
      </c>
      <c r="AQ70" s="147">
        <v>0</v>
      </c>
      <c r="AR70" s="147" t="e">
        <v>#N/A</v>
      </c>
      <c r="AS70" s="147" t="e">
        <v>#N/A</v>
      </c>
      <c r="AT70" s="147">
        <v>0</v>
      </c>
      <c r="AU70" s="147">
        <v>0</v>
      </c>
      <c r="AV70" s="147">
        <v>0</v>
      </c>
      <c r="AW70" s="147">
        <v>0</v>
      </c>
      <c r="AX70" s="147" t="e">
        <v>#N/A</v>
      </c>
      <c r="AY70" s="147" t="e">
        <v>#N/A</v>
      </c>
      <c r="AZ70" s="147">
        <v>0</v>
      </c>
      <c r="BA70" s="147">
        <v>0</v>
      </c>
      <c r="BB70" s="147">
        <v>0</v>
      </c>
      <c r="BC70" s="147">
        <v>0</v>
      </c>
      <c r="BD70" s="147" t="e">
        <v>#N/A</v>
      </c>
      <c r="BE70" s="147" t="e">
        <v>#N/A</v>
      </c>
      <c r="BF70" s="147">
        <v>0</v>
      </c>
      <c r="BG70" s="147">
        <v>0</v>
      </c>
      <c r="BH70" s="147">
        <v>0</v>
      </c>
      <c r="BI70" s="147">
        <v>0</v>
      </c>
      <c r="BJ70" s="147" t="e">
        <v>#N/A</v>
      </c>
      <c r="BK70" s="147" t="e">
        <v>#N/A</v>
      </c>
      <c r="BL70" s="147">
        <v>0</v>
      </c>
      <c r="BM70" s="147">
        <v>0</v>
      </c>
      <c r="BN70" s="147">
        <v>0</v>
      </c>
      <c r="BO70" s="147">
        <v>0</v>
      </c>
      <c r="BP70" s="147" t="e">
        <v>#N/A</v>
      </c>
      <c r="BQ70" s="147" t="e">
        <v>#N/A</v>
      </c>
      <c r="BR70" s="147">
        <v>0</v>
      </c>
      <c r="BS70" s="147">
        <v>0</v>
      </c>
      <c r="BT70" s="147">
        <v>0</v>
      </c>
      <c r="BU70" s="147">
        <v>0</v>
      </c>
      <c r="BV70" s="147" t="e">
        <v>#N/A</v>
      </c>
      <c r="BW70" s="147" t="e">
        <v>#N/A</v>
      </c>
      <c r="BX70" s="147">
        <v>0</v>
      </c>
      <c r="BY70" s="147">
        <v>0</v>
      </c>
      <c r="BZ70" s="147">
        <v>0</v>
      </c>
      <c r="CA70" s="147">
        <v>0</v>
      </c>
      <c r="CB70" s="147" t="e">
        <v>#N/A</v>
      </c>
      <c r="CC70" s="147" t="e">
        <v>#N/A</v>
      </c>
      <c r="CD70" s="147">
        <v>0</v>
      </c>
      <c r="CE70" s="147">
        <v>0</v>
      </c>
      <c r="CF70" s="147">
        <v>0</v>
      </c>
      <c r="CG70" s="147">
        <v>0</v>
      </c>
      <c r="CH70" s="147" t="e">
        <v>#N/A</v>
      </c>
      <c r="CI70" s="147" t="e">
        <v>#N/A</v>
      </c>
      <c r="CJ70" s="147">
        <v>0</v>
      </c>
      <c r="CK70" s="147">
        <v>0</v>
      </c>
      <c r="CL70" s="147">
        <v>0</v>
      </c>
      <c r="CM70" s="147">
        <v>0</v>
      </c>
      <c r="CN70" s="147">
        <v>257474</v>
      </c>
      <c r="CO70" s="147">
        <v>264528</v>
      </c>
      <c r="CP70" s="147">
        <v>0</v>
      </c>
      <c r="CQ70" s="147">
        <v>0</v>
      </c>
      <c r="CR70" s="147">
        <v>0</v>
      </c>
      <c r="CS70" s="147">
        <v>0</v>
      </c>
      <c r="CT70" s="147">
        <v>259030</v>
      </c>
      <c r="CU70" s="147">
        <v>265925</v>
      </c>
      <c r="CV70" s="147">
        <v>0</v>
      </c>
      <c r="CW70" s="147">
        <v>0</v>
      </c>
      <c r="CX70" s="147">
        <v>0</v>
      </c>
      <c r="CY70" s="147">
        <v>0</v>
      </c>
      <c r="CZ70" s="147">
        <v>259856</v>
      </c>
      <c r="DA70" s="147">
        <v>266379</v>
      </c>
      <c r="DB70" s="147">
        <v>0</v>
      </c>
      <c r="DC70" s="147">
        <v>0</v>
      </c>
      <c r="DD70" s="147">
        <v>0</v>
      </c>
      <c r="DE70" s="147">
        <v>0</v>
      </c>
      <c r="DF70" s="147">
        <v>260379</v>
      </c>
      <c r="DG70" s="147">
        <v>266581</v>
      </c>
      <c r="DH70" s="147">
        <v>0</v>
      </c>
      <c r="DI70" s="147">
        <v>0</v>
      </c>
      <c r="DJ70" s="147">
        <v>0</v>
      </c>
      <c r="DK70" s="147">
        <v>0</v>
      </c>
      <c r="DL70" s="147">
        <v>261226</v>
      </c>
      <c r="DM70" s="147">
        <v>266744</v>
      </c>
      <c r="DN70" s="147">
        <v>0</v>
      </c>
      <c r="DO70" s="147">
        <v>0</v>
      </c>
      <c r="DP70" s="147">
        <v>0</v>
      </c>
      <c r="DQ70" s="147">
        <v>0</v>
      </c>
      <c r="DR70" s="147">
        <v>261756</v>
      </c>
      <c r="DS70" s="147">
        <v>266592</v>
      </c>
      <c r="DT70" s="147">
        <v>0</v>
      </c>
      <c r="DU70" s="147">
        <v>0</v>
      </c>
      <c r="DV70" s="147">
        <v>0</v>
      </c>
      <c r="DW70" s="147">
        <v>0</v>
      </c>
      <c r="DX70" s="147">
        <v>262616</v>
      </c>
      <c r="DY70" s="147">
        <v>266970</v>
      </c>
      <c r="DZ70" s="147">
        <v>0</v>
      </c>
      <c r="EA70" s="147">
        <v>0</v>
      </c>
      <c r="EB70" s="147">
        <v>0</v>
      </c>
      <c r="EC70" s="147">
        <v>0</v>
      </c>
      <c r="ED70" s="147">
        <v>262655</v>
      </c>
      <c r="EE70" s="147">
        <v>267087</v>
      </c>
      <c r="EF70" s="147">
        <v>0</v>
      </c>
      <c r="EG70" s="147">
        <v>0</v>
      </c>
      <c r="EH70" s="147">
        <v>0</v>
      </c>
      <c r="EI70" s="147">
        <v>0</v>
      </c>
      <c r="EJ70" s="147">
        <v>261715</v>
      </c>
      <c r="EK70" s="147">
        <v>266687</v>
      </c>
      <c r="EL70" s="147">
        <v>0</v>
      </c>
      <c r="EM70" s="147">
        <v>0</v>
      </c>
      <c r="EN70" s="147">
        <v>0</v>
      </c>
      <c r="EO70" s="147">
        <v>0</v>
      </c>
      <c r="EP70" s="147">
        <v>261230</v>
      </c>
      <c r="EQ70" s="147">
        <v>266413</v>
      </c>
      <c r="ER70" s="147">
        <v>0</v>
      </c>
      <c r="ES70" s="147">
        <v>0</v>
      </c>
      <c r="ET70" s="147">
        <v>0</v>
      </c>
      <c r="EU70" s="147">
        <v>0</v>
      </c>
      <c r="EV70" s="147">
        <v>260669</v>
      </c>
      <c r="EW70" s="147">
        <v>266215</v>
      </c>
      <c r="EX70" s="147">
        <v>0</v>
      </c>
      <c r="EY70" s="147">
        <v>0</v>
      </c>
      <c r="EZ70" s="147">
        <v>0</v>
      </c>
      <c r="FA70" s="147">
        <v>0</v>
      </c>
      <c r="FB70" s="147">
        <v>260460</v>
      </c>
      <c r="FC70" s="147">
        <v>266596</v>
      </c>
      <c r="FD70" s="147">
        <v>0</v>
      </c>
      <c r="FE70" s="147">
        <v>0</v>
      </c>
      <c r="FF70" s="147">
        <v>0</v>
      </c>
      <c r="FG70" s="147">
        <v>0</v>
      </c>
      <c r="FH70" s="147">
        <v>262745</v>
      </c>
      <c r="FI70" s="147">
        <v>268512</v>
      </c>
      <c r="FJ70" s="147">
        <v>0</v>
      </c>
      <c r="FK70" s="147">
        <v>0</v>
      </c>
      <c r="FL70" s="147">
        <v>0</v>
      </c>
      <c r="FM70" s="147">
        <v>0</v>
      </c>
      <c r="FN70" s="147">
        <v>266583</v>
      </c>
      <c r="FO70" s="147">
        <v>272206</v>
      </c>
      <c r="FP70" s="147">
        <v>0</v>
      </c>
      <c r="FQ70" s="147">
        <v>0</v>
      </c>
      <c r="FR70" s="147">
        <v>0</v>
      </c>
      <c r="FS70" s="147">
        <v>0</v>
      </c>
    </row>
    <row r="71" spans="1:182" x14ac:dyDescent="0.2">
      <c r="A71" t="s">
        <v>321</v>
      </c>
      <c r="B71" s="147" t="e">
        <v>#N/A</v>
      </c>
      <c r="C71" s="147" t="e">
        <v>#N/A</v>
      </c>
      <c r="D71" s="147">
        <v>0</v>
      </c>
      <c r="E71" s="147">
        <v>0</v>
      </c>
      <c r="F71" s="147">
        <v>0</v>
      </c>
      <c r="G71" s="147">
        <v>0</v>
      </c>
      <c r="H71" s="147" t="e">
        <v>#N/A</v>
      </c>
      <c r="I71" s="147" t="e">
        <v>#N/A</v>
      </c>
      <c r="J71" s="147">
        <v>0</v>
      </c>
      <c r="K71" s="147">
        <v>0</v>
      </c>
      <c r="L71" s="147">
        <v>0</v>
      </c>
      <c r="M71" s="147">
        <v>0</v>
      </c>
      <c r="N71" s="147" t="e">
        <v>#N/A</v>
      </c>
      <c r="O71" s="147" t="e">
        <v>#N/A</v>
      </c>
      <c r="P71" s="147">
        <v>0</v>
      </c>
      <c r="Q71" s="147">
        <v>0</v>
      </c>
      <c r="R71" s="147">
        <v>0</v>
      </c>
      <c r="S71" s="147">
        <v>0</v>
      </c>
      <c r="T71" s="147" t="e">
        <v>#N/A</v>
      </c>
      <c r="U71" s="147" t="e">
        <v>#N/A</v>
      </c>
      <c r="V71" s="147">
        <v>0</v>
      </c>
      <c r="W71" s="147">
        <v>0</v>
      </c>
      <c r="X71" s="147">
        <v>0</v>
      </c>
      <c r="Y71" s="147">
        <v>0</v>
      </c>
      <c r="Z71" s="147" t="e">
        <v>#N/A</v>
      </c>
      <c r="AA71" s="147" t="e">
        <v>#N/A</v>
      </c>
      <c r="AB71" s="147">
        <v>0</v>
      </c>
      <c r="AC71" s="147">
        <v>0</v>
      </c>
      <c r="AD71" s="147">
        <v>0</v>
      </c>
      <c r="AE71" s="147">
        <v>0</v>
      </c>
      <c r="AF71" s="147" t="e">
        <v>#N/A</v>
      </c>
      <c r="AG71" s="147" t="e">
        <v>#N/A</v>
      </c>
      <c r="AH71" s="147">
        <v>0</v>
      </c>
      <c r="AI71" s="147">
        <v>0</v>
      </c>
      <c r="AJ71" s="147">
        <v>0</v>
      </c>
      <c r="AK71" s="147">
        <v>0</v>
      </c>
      <c r="AL71" s="147" t="e">
        <v>#N/A</v>
      </c>
      <c r="AM71" s="147" t="e">
        <v>#N/A</v>
      </c>
      <c r="AN71" s="147">
        <v>0</v>
      </c>
      <c r="AO71" s="147">
        <v>0</v>
      </c>
      <c r="AP71" s="147">
        <v>0</v>
      </c>
      <c r="AQ71" s="147">
        <v>0</v>
      </c>
      <c r="AR71" s="147" t="e">
        <v>#N/A</v>
      </c>
      <c r="AS71" s="147" t="e">
        <v>#N/A</v>
      </c>
      <c r="AT71" s="147">
        <v>0</v>
      </c>
      <c r="AU71" s="147">
        <v>0</v>
      </c>
      <c r="AV71" s="147">
        <v>0</v>
      </c>
      <c r="AW71" s="147">
        <v>0</v>
      </c>
      <c r="AX71" s="147" t="e">
        <v>#N/A</v>
      </c>
      <c r="AY71" s="147" t="e">
        <v>#N/A</v>
      </c>
      <c r="AZ71" s="147">
        <v>0</v>
      </c>
      <c r="BA71" s="147">
        <v>0</v>
      </c>
      <c r="BB71" s="147">
        <v>0</v>
      </c>
      <c r="BC71" s="147">
        <v>0</v>
      </c>
      <c r="BD71" s="147" t="e">
        <v>#N/A</v>
      </c>
      <c r="BE71" s="147" t="e">
        <v>#N/A</v>
      </c>
      <c r="BF71" s="147">
        <v>0</v>
      </c>
      <c r="BG71" s="147">
        <v>0</v>
      </c>
      <c r="BH71" s="147">
        <v>0</v>
      </c>
      <c r="BI71" s="147">
        <v>0</v>
      </c>
      <c r="BJ71" s="147" t="e">
        <v>#N/A</v>
      </c>
      <c r="BK71" s="147" t="e">
        <v>#N/A</v>
      </c>
      <c r="BL71" s="147">
        <v>0</v>
      </c>
      <c r="BM71" s="147">
        <v>0</v>
      </c>
      <c r="BN71" s="147">
        <v>0</v>
      </c>
      <c r="BO71" s="147">
        <v>0</v>
      </c>
      <c r="BP71" s="147" t="e">
        <v>#N/A</v>
      </c>
      <c r="BQ71" s="147" t="e">
        <v>#N/A</v>
      </c>
      <c r="BR71" s="147">
        <v>0</v>
      </c>
      <c r="BS71" s="147">
        <v>0</v>
      </c>
      <c r="BT71" s="147">
        <v>0</v>
      </c>
      <c r="BU71" s="147">
        <v>0</v>
      </c>
      <c r="BV71" s="147" t="e">
        <v>#N/A</v>
      </c>
      <c r="BW71" s="147" t="e">
        <v>#N/A</v>
      </c>
      <c r="BX71" s="147">
        <v>0</v>
      </c>
      <c r="BY71" s="147">
        <v>0</v>
      </c>
      <c r="BZ71" s="147">
        <v>0</v>
      </c>
      <c r="CA71" s="147">
        <v>0</v>
      </c>
      <c r="CB71" s="147" t="e">
        <v>#N/A</v>
      </c>
      <c r="CC71" s="147" t="e">
        <v>#N/A</v>
      </c>
      <c r="CD71" s="147">
        <v>0</v>
      </c>
      <c r="CE71" s="147">
        <v>0</v>
      </c>
      <c r="CF71" s="147">
        <v>0</v>
      </c>
      <c r="CG71" s="147">
        <v>0</v>
      </c>
      <c r="CH71" s="147" t="e">
        <v>#N/A</v>
      </c>
      <c r="CI71" s="147" t="e">
        <v>#N/A</v>
      </c>
      <c r="CJ71" s="147">
        <v>0</v>
      </c>
      <c r="CK71" s="147">
        <v>0</v>
      </c>
      <c r="CL71" s="147">
        <v>0</v>
      </c>
      <c r="CM71" s="147">
        <v>0</v>
      </c>
      <c r="CN71" s="147">
        <v>22258</v>
      </c>
      <c r="CO71" s="147">
        <v>21034</v>
      </c>
      <c r="CP71" s="147">
        <v>0</v>
      </c>
      <c r="CQ71" s="147">
        <v>0</v>
      </c>
      <c r="CR71" s="147">
        <v>0</v>
      </c>
      <c r="CS71" s="147">
        <v>0</v>
      </c>
      <c r="CT71" s="147">
        <v>22322</v>
      </c>
      <c r="CU71" s="147">
        <v>21171</v>
      </c>
      <c r="CV71" s="147">
        <v>0</v>
      </c>
      <c r="CW71" s="147">
        <v>0</v>
      </c>
      <c r="CX71" s="147">
        <v>0</v>
      </c>
      <c r="CY71" s="147">
        <v>0</v>
      </c>
      <c r="CZ71" s="147">
        <v>22373</v>
      </c>
      <c r="DA71" s="147">
        <v>21251</v>
      </c>
      <c r="DB71" s="147">
        <v>0</v>
      </c>
      <c r="DC71" s="147">
        <v>0</v>
      </c>
      <c r="DD71" s="147">
        <v>0</v>
      </c>
      <c r="DE71" s="147">
        <v>0</v>
      </c>
      <c r="DF71" s="147">
        <v>22425</v>
      </c>
      <c r="DG71" s="147">
        <v>21349</v>
      </c>
      <c r="DH71" s="147">
        <v>0</v>
      </c>
      <c r="DI71" s="147">
        <v>0</v>
      </c>
      <c r="DJ71" s="147">
        <v>0</v>
      </c>
      <c r="DK71" s="147">
        <v>0</v>
      </c>
      <c r="DL71" s="147">
        <v>22461</v>
      </c>
      <c r="DM71" s="147">
        <v>21390</v>
      </c>
      <c r="DN71" s="147">
        <v>0</v>
      </c>
      <c r="DO71" s="147">
        <v>0</v>
      </c>
      <c r="DP71" s="147">
        <v>0</v>
      </c>
      <c r="DQ71" s="147">
        <v>0</v>
      </c>
      <c r="DR71" s="147">
        <v>22640</v>
      </c>
      <c r="DS71" s="147">
        <v>21607</v>
      </c>
      <c r="DT71" s="147">
        <v>0</v>
      </c>
      <c r="DU71" s="147">
        <v>0</v>
      </c>
      <c r="DV71" s="147">
        <v>0</v>
      </c>
      <c r="DW71" s="147">
        <v>0</v>
      </c>
      <c r="DX71" s="147">
        <v>22953</v>
      </c>
      <c r="DY71" s="147">
        <v>21671</v>
      </c>
      <c r="DZ71" s="147">
        <v>0</v>
      </c>
      <c r="EA71" s="147">
        <v>0</v>
      </c>
      <c r="EB71" s="147">
        <v>0</v>
      </c>
      <c r="EC71" s="147">
        <v>0</v>
      </c>
      <c r="ED71" s="147">
        <v>22948</v>
      </c>
      <c r="EE71" s="147">
        <v>21708</v>
      </c>
      <c r="EF71" s="147">
        <v>0</v>
      </c>
      <c r="EG71" s="147">
        <v>0</v>
      </c>
      <c r="EH71" s="147">
        <v>0</v>
      </c>
      <c r="EI71" s="147">
        <v>0</v>
      </c>
      <c r="EJ71" s="147">
        <v>22923</v>
      </c>
      <c r="EK71" s="147">
        <v>21613</v>
      </c>
      <c r="EL71" s="147">
        <v>0</v>
      </c>
      <c r="EM71" s="147">
        <v>0</v>
      </c>
      <c r="EN71" s="147">
        <v>0</v>
      </c>
      <c r="EO71" s="147">
        <v>0</v>
      </c>
      <c r="EP71" s="147">
        <v>22817</v>
      </c>
      <c r="EQ71" s="147">
        <v>21625</v>
      </c>
      <c r="ER71" s="147">
        <v>0</v>
      </c>
      <c r="ES71" s="147">
        <v>0</v>
      </c>
      <c r="ET71" s="147">
        <v>0</v>
      </c>
      <c r="EU71" s="147">
        <v>0</v>
      </c>
      <c r="EV71" s="147">
        <v>22809</v>
      </c>
      <c r="EW71" s="147">
        <v>21695</v>
      </c>
      <c r="EX71" s="147">
        <v>0</v>
      </c>
      <c r="EY71" s="147">
        <v>0</v>
      </c>
      <c r="EZ71" s="147">
        <v>0</v>
      </c>
      <c r="FA71" s="147">
        <v>0</v>
      </c>
      <c r="FB71" s="147">
        <v>22870</v>
      </c>
      <c r="FC71" s="147">
        <v>21709</v>
      </c>
      <c r="FD71" s="147">
        <v>0</v>
      </c>
      <c r="FE71" s="147">
        <v>0</v>
      </c>
      <c r="FF71" s="147">
        <v>0</v>
      </c>
      <c r="FG71" s="147">
        <v>0</v>
      </c>
      <c r="FH71" s="147">
        <v>22868</v>
      </c>
      <c r="FI71" s="147">
        <v>21763</v>
      </c>
      <c r="FJ71" s="147">
        <v>0</v>
      </c>
      <c r="FK71" s="147">
        <v>0</v>
      </c>
      <c r="FL71" s="147">
        <v>0</v>
      </c>
      <c r="FM71" s="147">
        <v>0</v>
      </c>
      <c r="FN71" s="147">
        <v>22872</v>
      </c>
      <c r="FO71" s="147">
        <v>21742</v>
      </c>
      <c r="FP71" s="147">
        <v>0</v>
      </c>
      <c r="FQ71" s="147">
        <v>0</v>
      </c>
      <c r="FR71" s="147">
        <v>0</v>
      </c>
      <c r="FS71" s="147">
        <v>0</v>
      </c>
    </row>
    <row r="72" spans="1:182" x14ac:dyDescent="0.2">
      <c r="A72" t="s">
        <v>76</v>
      </c>
      <c r="B72" s="147">
        <v>0</v>
      </c>
      <c r="C72" s="147">
        <v>0</v>
      </c>
      <c r="D72" s="147">
        <v>0</v>
      </c>
      <c r="E72" s="147">
        <v>0</v>
      </c>
      <c r="F72" s="147">
        <v>0</v>
      </c>
      <c r="G72" s="147">
        <v>0</v>
      </c>
      <c r="H72" s="147">
        <v>0</v>
      </c>
      <c r="I72" s="147">
        <v>0</v>
      </c>
      <c r="J72" s="147">
        <v>0</v>
      </c>
      <c r="K72" s="147">
        <v>0</v>
      </c>
      <c r="L72" s="147">
        <v>0</v>
      </c>
      <c r="M72" s="147">
        <v>0</v>
      </c>
      <c r="N72" s="147">
        <v>0</v>
      </c>
      <c r="O72" s="147">
        <v>0</v>
      </c>
      <c r="P72" s="147">
        <v>0</v>
      </c>
      <c r="Q72" s="147">
        <v>0</v>
      </c>
      <c r="R72" s="147">
        <v>0</v>
      </c>
      <c r="S72" s="147">
        <v>0</v>
      </c>
      <c r="T72" s="147">
        <v>0</v>
      </c>
      <c r="U72" s="147">
        <v>0</v>
      </c>
      <c r="V72" s="147">
        <v>0</v>
      </c>
      <c r="W72" s="147">
        <v>0</v>
      </c>
      <c r="X72" s="147">
        <v>0</v>
      </c>
      <c r="Y72" s="147">
        <v>0</v>
      </c>
      <c r="Z72" s="147">
        <v>0</v>
      </c>
      <c r="AA72" s="147">
        <v>0</v>
      </c>
      <c r="AB72" s="147">
        <v>0</v>
      </c>
      <c r="AC72" s="147">
        <v>0</v>
      </c>
      <c r="AD72" s="147">
        <v>0</v>
      </c>
      <c r="AE72" s="147">
        <v>0</v>
      </c>
      <c r="AF72" s="147">
        <v>0</v>
      </c>
      <c r="AG72" s="147">
        <v>0</v>
      </c>
      <c r="AH72" s="147">
        <v>0</v>
      </c>
      <c r="AI72" s="147">
        <v>0</v>
      </c>
      <c r="AJ72" s="147">
        <v>0</v>
      </c>
      <c r="AK72" s="147">
        <v>0</v>
      </c>
      <c r="AL72" s="147">
        <v>0</v>
      </c>
      <c r="AM72" s="147">
        <v>0</v>
      </c>
      <c r="AN72" s="147">
        <v>0</v>
      </c>
      <c r="AO72" s="147">
        <v>0</v>
      </c>
      <c r="AP72" s="147">
        <v>0</v>
      </c>
      <c r="AQ72" s="147">
        <v>0</v>
      </c>
      <c r="AR72" s="147">
        <v>0</v>
      </c>
      <c r="AS72" s="147">
        <v>0</v>
      </c>
      <c r="AT72" s="147">
        <v>0</v>
      </c>
      <c r="AU72" s="147">
        <v>0</v>
      </c>
      <c r="AV72" s="147">
        <v>0</v>
      </c>
      <c r="AW72" s="147">
        <v>0</v>
      </c>
      <c r="AX72" s="147">
        <v>0</v>
      </c>
      <c r="AY72" s="147">
        <v>0</v>
      </c>
      <c r="AZ72" s="147">
        <v>0</v>
      </c>
      <c r="BA72" s="147">
        <v>0</v>
      </c>
      <c r="BB72" s="147">
        <v>0</v>
      </c>
      <c r="BC72" s="147">
        <v>0</v>
      </c>
      <c r="BD72" s="147">
        <v>0</v>
      </c>
      <c r="BE72" s="147">
        <v>0</v>
      </c>
      <c r="BF72" s="147">
        <v>0</v>
      </c>
      <c r="BG72" s="147">
        <v>0</v>
      </c>
      <c r="BH72" s="147">
        <v>0</v>
      </c>
      <c r="BI72" s="147">
        <v>0</v>
      </c>
      <c r="BJ72" s="147">
        <v>0</v>
      </c>
      <c r="BK72" s="147">
        <v>0</v>
      </c>
      <c r="BL72" s="147">
        <v>0</v>
      </c>
      <c r="BM72" s="147">
        <v>0</v>
      </c>
      <c r="BN72" s="147">
        <v>0</v>
      </c>
      <c r="BO72" s="147">
        <v>0</v>
      </c>
      <c r="BP72" s="147">
        <v>0</v>
      </c>
      <c r="BQ72" s="147">
        <v>0</v>
      </c>
      <c r="BR72" s="147">
        <v>0</v>
      </c>
      <c r="BS72" s="147">
        <v>0</v>
      </c>
      <c r="BT72" s="147">
        <v>0</v>
      </c>
      <c r="BU72" s="147">
        <v>0</v>
      </c>
      <c r="BV72" s="147">
        <v>0</v>
      </c>
      <c r="BW72" s="147">
        <v>0</v>
      </c>
      <c r="BX72" s="147">
        <v>0</v>
      </c>
      <c r="BY72" s="147">
        <v>0</v>
      </c>
      <c r="BZ72" s="147">
        <v>0</v>
      </c>
      <c r="CA72" s="147">
        <v>0</v>
      </c>
      <c r="CB72" s="147">
        <v>0</v>
      </c>
      <c r="CC72" s="147">
        <v>0</v>
      </c>
      <c r="CD72" s="147">
        <v>0</v>
      </c>
      <c r="CE72" s="147">
        <v>0</v>
      </c>
      <c r="CF72" s="147">
        <v>0</v>
      </c>
      <c r="CG72" s="147">
        <v>0</v>
      </c>
      <c r="CH72" s="147">
        <v>0</v>
      </c>
      <c r="CI72" s="147">
        <v>0</v>
      </c>
      <c r="CJ72" s="147">
        <v>0</v>
      </c>
      <c r="CK72" s="147">
        <v>0</v>
      </c>
      <c r="CL72" s="147">
        <v>0</v>
      </c>
      <c r="CM72" s="147">
        <v>0</v>
      </c>
      <c r="CN72" s="147">
        <v>0</v>
      </c>
      <c r="CO72" s="147">
        <v>0</v>
      </c>
      <c r="CP72" s="147">
        <v>0</v>
      </c>
      <c r="CQ72" s="147">
        <v>0</v>
      </c>
      <c r="CR72" s="147">
        <v>0</v>
      </c>
      <c r="CS72" s="147">
        <v>0</v>
      </c>
      <c r="CT72" s="147">
        <v>0</v>
      </c>
      <c r="CU72" s="147">
        <v>0</v>
      </c>
      <c r="CV72" s="147">
        <v>0</v>
      </c>
      <c r="CW72" s="147">
        <v>0</v>
      </c>
      <c r="CX72" s="147">
        <v>0</v>
      </c>
      <c r="CY72" s="147">
        <v>0</v>
      </c>
      <c r="CZ72" s="147">
        <v>0</v>
      </c>
      <c r="DA72" s="147">
        <v>0</v>
      </c>
      <c r="DB72" s="147">
        <v>0</v>
      </c>
      <c r="DC72" s="147">
        <v>0</v>
      </c>
      <c r="DD72" s="147">
        <v>0</v>
      </c>
      <c r="DE72" s="147">
        <v>0</v>
      </c>
      <c r="DF72" s="147">
        <v>0</v>
      </c>
      <c r="DG72" s="147">
        <v>0</v>
      </c>
      <c r="DH72" s="147">
        <v>0</v>
      </c>
      <c r="DI72" s="147">
        <v>0</v>
      </c>
      <c r="DJ72" s="147">
        <v>0</v>
      </c>
      <c r="DK72" s="147">
        <v>0</v>
      </c>
      <c r="DL72" s="147">
        <v>0</v>
      </c>
      <c r="DM72" s="147">
        <v>0</v>
      </c>
      <c r="DN72" s="147">
        <v>0</v>
      </c>
      <c r="DO72" s="147">
        <v>0</v>
      </c>
      <c r="DP72" s="147">
        <v>0</v>
      </c>
      <c r="DQ72" s="147">
        <v>0</v>
      </c>
      <c r="DR72" s="147">
        <v>0</v>
      </c>
      <c r="DS72" s="147">
        <v>0</v>
      </c>
      <c r="DT72" s="147">
        <v>0</v>
      </c>
      <c r="DU72" s="147">
        <v>0</v>
      </c>
      <c r="DV72" s="147">
        <v>0</v>
      </c>
      <c r="DW72" s="147">
        <v>0</v>
      </c>
      <c r="DX72" s="147">
        <v>0</v>
      </c>
      <c r="DY72" s="147">
        <v>0</v>
      </c>
      <c r="DZ72" s="147">
        <v>0</v>
      </c>
      <c r="EA72" s="147">
        <v>0</v>
      </c>
      <c r="EB72" s="147">
        <v>0</v>
      </c>
      <c r="EC72" s="147">
        <v>0</v>
      </c>
      <c r="ED72" s="147">
        <v>0</v>
      </c>
      <c r="EE72" s="147">
        <v>0</v>
      </c>
      <c r="EF72" s="147">
        <v>0</v>
      </c>
      <c r="EG72" s="147">
        <v>0</v>
      </c>
      <c r="EH72" s="147">
        <v>0</v>
      </c>
      <c r="EI72" s="147">
        <v>0</v>
      </c>
      <c r="EJ72" s="147">
        <v>0</v>
      </c>
      <c r="EK72" s="147">
        <v>0</v>
      </c>
      <c r="EL72" s="147">
        <v>0</v>
      </c>
      <c r="EM72" s="147">
        <v>0</v>
      </c>
      <c r="EN72" s="147">
        <v>0</v>
      </c>
      <c r="EO72" s="147">
        <v>0</v>
      </c>
      <c r="EP72" s="147">
        <v>0</v>
      </c>
      <c r="EQ72" s="147">
        <v>0</v>
      </c>
      <c r="ER72" s="147">
        <v>0</v>
      </c>
      <c r="ES72" s="147">
        <v>0</v>
      </c>
      <c r="ET72" s="147">
        <v>0</v>
      </c>
      <c r="EU72" s="147">
        <v>0</v>
      </c>
      <c r="EV72" s="147">
        <v>0</v>
      </c>
      <c r="EW72" s="147">
        <v>0</v>
      </c>
      <c r="EX72" s="147">
        <v>0</v>
      </c>
      <c r="EY72" s="147">
        <v>0</v>
      </c>
      <c r="EZ72" s="147">
        <v>0</v>
      </c>
      <c r="FA72" s="147">
        <v>0</v>
      </c>
      <c r="FB72" s="147">
        <v>0</v>
      </c>
      <c r="FC72" s="147">
        <v>0</v>
      </c>
      <c r="FD72" s="147">
        <v>0</v>
      </c>
      <c r="FE72" s="147">
        <v>0</v>
      </c>
      <c r="FF72" s="147">
        <v>0</v>
      </c>
      <c r="FG72" s="147">
        <v>0</v>
      </c>
      <c r="FH72" s="147">
        <v>0</v>
      </c>
      <c r="FI72" s="147">
        <v>0</v>
      </c>
      <c r="FJ72" s="147">
        <v>0</v>
      </c>
      <c r="FK72" s="147">
        <v>0</v>
      </c>
      <c r="FL72" s="147">
        <v>0</v>
      </c>
      <c r="FM72" s="147">
        <v>0</v>
      </c>
      <c r="FN72" s="147">
        <v>0</v>
      </c>
      <c r="FO72" s="147">
        <v>0</v>
      </c>
      <c r="FP72" s="147">
        <v>0</v>
      </c>
      <c r="FQ72" s="147">
        <v>0</v>
      </c>
      <c r="FR72" s="147">
        <v>0</v>
      </c>
      <c r="FS72" s="147">
        <v>0</v>
      </c>
    </row>
    <row r="73" spans="1:182" x14ac:dyDescent="0.2">
      <c r="A73" t="s">
        <v>271</v>
      </c>
      <c r="B73" s="147" t="e">
        <v>#N/A</v>
      </c>
      <c r="C73" s="147" t="e">
        <v>#N/A</v>
      </c>
      <c r="D73" s="147">
        <v>0</v>
      </c>
      <c r="E73" s="147">
        <v>0</v>
      </c>
      <c r="F73" s="147">
        <v>0</v>
      </c>
      <c r="G73" s="147">
        <v>0</v>
      </c>
      <c r="H73" s="147" t="e">
        <v>#N/A</v>
      </c>
      <c r="I73" s="147" t="e">
        <v>#N/A</v>
      </c>
      <c r="J73" s="147">
        <v>0</v>
      </c>
      <c r="K73" s="147">
        <v>0</v>
      </c>
      <c r="L73" s="147">
        <v>0</v>
      </c>
      <c r="M73" s="147">
        <v>0</v>
      </c>
      <c r="N73" s="147" t="e">
        <v>#N/A</v>
      </c>
      <c r="O73" s="147" t="e">
        <v>#N/A</v>
      </c>
      <c r="P73" s="147">
        <v>0</v>
      </c>
      <c r="Q73" s="147">
        <v>0</v>
      </c>
      <c r="R73" s="147">
        <v>0</v>
      </c>
      <c r="S73" s="147">
        <v>0</v>
      </c>
      <c r="T73" s="147" t="e">
        <v>#N/A</v>
      </c>
      <c r="U73" s="147" t="e">
        <v>#N/A</v>
      </c>
      <c r="V73" s="147">
        <v>0</v>
      </c>
      <c r="W73" s="147">
        <v>0</v>
      </c>
      <c r="X73" s="147">
        <v>0</v>
      </c>
      <c r="Y73" s="147">
        <v>0</v>
      </c>
      <c r="Z73" s="147" t="e">
        <v>#N/A</v>
      </c>
      <c r="AA73" s="147" t="e">
        <v>#N/A</v>
      </c>
      <c r="AB73" s="147">
        <v>0</v>
      </c>
      <c r="AC73" s="147">
        <v>0</v>
      </c>
      <c r="AD73" s="147">
        <v>0</v>
      </c>
      <c r="AE73" s="147">
        <v>0</v>
      </c>
      <c r="AF73" s="147" t="e">
        <v>#N/A</v>
      </c>
      <c r="AG73" s="147" t="e">
        <v>#N/A</v>
      </c>
      <c r="AH73" s="147">
        <v>0</v>
      </c>
      <c r="AI73" s="147">
        <v>0</v>
      </c>
      <c r="AJ73" s="147">
        <v>0</v>
      </c>
      <c r="AK73" s="147">
        <v>0</v>
      </c>
      <c r="AL73" s="147" t="e">
        <v>#N/A</v>
      </c>
      <c r="AM73" s="147" t="e">
        <v>#N/A</v>
      </c>
      <c r="AN73" s="147">
        <v>0</v>
      </c>
      <c r="AO73" s="147">
        <v>0</v>
      </c>
      <c r="AP73" s="147">
        <v>0</v>
      </c>
      <c r="AQ73" s="147">
        <v>0</v>
      </c>
      <c r="AR73" s="147" t="e">
        <v>#N/A</v>
      </c>
      <c r="AS73" s="147" t="e">
        <v>#N/A</v>
      </c>
      <c r="AT73" s="147">
        <v>0</v>
      </c>
      <c r="AU73" s="147">
        <v>0</v>
      </c>
      <c r="AV73" s="147">
        <v>0</v>
      </c>
      <c r="AW73" s="147">
        <v>0</v>
      </c>
      <c r="AX73" s="147" t="e">
        <v>#N/A</v>
      </c>
      <c r="AY73" s="147" t="e">
        <v>#N/A</v>
      </c>
      <c r="AZ73" s="147">
        <v>0</v>
      </c>
      <c r="BA73" s="147">
        <v>0</v>
      </c>
      <c r="BB73" s="147">
        <v>0</v>
      </c>
      <c r="BC73" s="147">
        <v>0</v>
      </c>
      <c r="BD73" s="147" t="e">
        <v>#N/A</v>
      </c>
      <c r="BE73" s="147" t="e">
        <v>#N/A</v>
      </c>
      <c r="BF73" s="147">
        <v>0</v>
      </c>
      <c r="BG73" s="147">
        <v>0</v>
      </c>
      <c r="BH73" s="147">
        <v>0</v>
      </c>
      <c r="BI73" s="147">
        <v>0</v>
      </c>
      <c r="BJ73" s="147" t="e">
        <v>#N/A</v>
      </c>
      <c r="BK73" s="147" t="e">
        <v>#N/A</v>
      </c>
      <c r="BL73" s="147">
        <v>0</v>
      </c>
      <c r="BM73" s="147">
        <v>0</v>
      </c>
      <c r="BN73" s="147">
        <v>0</v>
      </c>
      <c r="BO73" s="147">
        <v>0</v>
      </c>
      <c r="BP73" s="147" t="e">
        <v>#N/A</v>
      </c>
      <c r="BQ73" s="147" t="e">
        <v>#N/A</v>
      </c>
      <c r="BR73" s="147">
        <v>0</v>
      </c>
      <c r="BS73" s="147">
        <v>0</v>
      </c>
      <c r="BT73" s="147">
        <v>0</v>
      </c>
      <c r="BU73" s="147">
        <v>0</v>
      </c>
      <c r="BV73" s="147" t="e">
        <v>#N/A</v>
      </c>
      <c r="BW73" s="147" t="e">
        <v>#N/A</v>
      </c>
      <c r="BX73" s="147">
        <v>0</v>
      </c>
      <c r="BY73" s="147">
        <v>0</v>
      </c>
      <c r="BZ73" s="147">
        <v>0</v>
      </c>
      <c r="CA73" s="147">
        <v>0</v>
      </c>
      <c r="CB73" s="147" t="e">
        <v>#N/A</v>
      </c>
      <c r="CC73" s="147" t="e">
        <v>#N/A</v>
      </c>
      <c r="CD73" s="147">
        <v>0</v>
      </c>
      <c r="CE73" s="147">
        <v>0</v>
      </c>
      <c r="CF73" s="147">
        <v>0</v>
      </c>
      <c r="CG73" s="147">
        <v>0</v>
      </c>
      <c r="CH73" s="147" t="e">
        <v>#N/A</v>
      </c>
      <c r="CI73" s="147" t="e">
        <v>#N/A</v>
      </c>
      <c r="CJ73" s="147">
        <v>0</v>
      </c>
      <c r="CK73" s="147">
        <v>0</v>
      </c>
      <c r="CL73" s="147">
        <v>0</v>
      </c>
      <c r="CM73" s="147">
        <v>0</v>
      </c>
      <c r="CN73" s="147">
        <v>17261</v>
      </c>
      <c r="CO73" s="147">
        <v>16098</v>
      </c>
      <c r="CP73" s="147">
        <v>0</v>
      </c>
      <c r="CQ73" s="147">
        <v>0</v>
      </c>
      <c r="CR73" s="147">
        <v>0</v>
      </c>
      <c r="CS73" s="147">
        <v>0</v>
      </c>
      <c r="CT73" s="147">
        <v>17696</v>
      </c>
      <c r="CU73" s="147">
        <v>16489</v>
      </c>
      <c r="CV73" s="147">
        <v>0</v>
      </c>
      <c r="CW73" s="147">
        <v>0</v>
      </c>
      <c r="CX73" s="147">
        <v>0</v>
      </c>
      <c r="CY73" s="147">
        <v>0</v>
      </c>
      <c r="CZ73" s="147">
        <v>17911</v>
      </c>
      <c r="DA73" s="147">
        <v>16747</v>
      </c>
      <c r="DB73" s="147">
        <v>0</v>
      </c>
      <c r="DC73" s="147">
        <v>0</v>
      </c>
      <c r="DD73" s="147">
        <v>0</v>
      </c>
      <c r="DE73" s="147">
        <v>0</v>
      </c>
      <c r="DF73" s="147">
        <v>18267</v>
      </c>
      <c r="DG73" s="147">
        <v>17063</v>
      </c>
      <c r="DH73" s="147">
        <v>0</v>
      </c>
      <c r="DI73" s="147">
        <v>0</v>
      </c>
      <c r="DJ73" s="147">
        <v>0</v>
      </c>
      <c r="DK73" s="147">
        <v>0</v>
      </c>
      <c r="DL73" s="147">
        <v>18537</v>
      </c>
      <c r="DM73" s="147">
        <v>17429</v>
      </c>
      <c r="DN73" s="147">
        <v>0</v>
      </c>
      <c r="DO73" s="147">
        <v>0</v>
      </c>
      <c r="DP73" s="147">
        <v>0</v>
      </c>
      <c r="DQ73" s="147">
        <v>0</v>
      </c>
      <c r="DR73" s="147">
        <v>18735</v>
      </c>
      <c r="DS73" s="147">
        <v>17755</v>
      </c>
      <c r="DT73" s="147">
        <v>0</v>
      </c>
      <c r="DU73" s="147">
        <v>0</v>
      </c>
      <c r="DV73" s="147">
        <v>0</v>
      </c>
      <c r="DW73" s="147">
        <v>0</v>
      </c>
      <c r="DX73" s="147">
        <v>18994</v>
      </c>
      <c r="DY73" s="147">
        <v>17985</v>
      </c>
      <c r="DZ73" s="147">
        <v>0</v>
      </c>
      <c r="EA73" s="147">
        <v>0</v>
      </c>
      <c r="EB73" s="147">
        <v>0</v>
      </c>
      <c r="EC73" s="147">
        <v>0</v>
      </c>
      <c r="ED73" s="147">
        <v>19319</v>
      </c>
      <c r="EE73" s="147">
        <v>18337</v>
      </c>
      <c r="EF73" s="147">
        <v>0</v>
      </c>
      <c r="EG73" s="147">
        <v>0</v>
      </c>
      <c r="EH73" s="147">
        <v>0</v>
      </c>
      <c r="EI73" s="147">
        <v>0</v>
      </c>
      <c r="EJ73" s="147">
        <v>19597</v>
      </c>
      <c r="EK73" s="147">
        <v>18725</v>
      </c>
      <c r="EL73" s="147">
        <v>0</v>
      </c>
      <c r="EM73" s="147">
        <v>0</v>
      </c>
      <c r="EN73" s="147">
        <v>0</v>
      </c>
      <c r="EO73" s="147">
        <v>0</v>
      </c>
      <c r="EP73" s="147">
        <v>19801</v>
      </c>
      <c r="EQ73" s="147">
        <v>19038</v>
      </c>
      <c r="ER73" s="147">
        <v>0</v>
      </c>
      <c r="ES73" s="147">
        <v>0</v>
      </c>
      <c r="ET73" s="147">
        <v>0</v>
      </c>
      <c r="EU73" s="147">
        <v>0</v>
      </c>
      <c r="EV73" s="147">
        <v>20028</v>
      </c>
      <c r="EW73" s="147">
        <v>19451</v>
      </c>
      <c r="EX73" s="147">
        <v>0</v>
      </c>
      <c r="EY73" s="147">
        <v>0</v>
      </c>
      <c r="EZ73" s="147">
        <v>0</v>
      </c>
      <c r="FA73" s="147">
        <v>0</v>
      </c>
      <c r="FB73" s="147">
        <v>20323</v>
      </c>
      <c r="FC73" s="147">
        <v>19763</v>
      </c>
      <c r="FD73" s="147">
        <v>0</v>
      </c>
      <c r="FE73" s="147">
        <v>0</v>
      </c>
      <c r="FF73" s="147">
        <v>0</v>
      </c>
      <c r="FG73" s="147">
        <v>0</v>
      </c>
      <c r="FH73" s="147">
        <v>20566</v>
      </c>
      <c r="FI73" s="147">
        <v>20037</v>
      </c>
      <c r="FJ73" s="147">
        <v>0</v>
      </c>
      <c r="FK73" s="147">
        <v>0</v>
      </c>
      <c r="FL73" s="147">
        <v>0</v>
      </c>
      <c r="FM73" s="147">
        <v>0</v>
      </c>
      <c r="FN73" s="147">
        <v>20728</v>
      </c>
      <c r="FO73" s="147">
        <v>20188</v>
      </c>
      <c r="FP73" s="147">
        <v>0</v>
      </c>
      <c r="FQ73" s="147">
        <v>0</v>
      </c>
      <c r="FR73" s="147">
        <v>0</v>
      </c>
      <c r="FS73" s="147">
        <v>0</v>
      </c>
    </row>
    <row r="74" spans="1:182" x14ac:dyDescent="0.2">
      <c r="A74" t="s">
        <v>77</v>
      </c>
      <c r="B74" s="147" t="e">
        <v>#N/A</v>
      </c>
      <c r="C74" s="147" t="e">
        <v>#N/A</v>
      </c>
      <c r="D74" s="147">
        <v>0</v>
      </c>
      <c r="E74" s="147">
        <v>0</v>
      </c>
      <c r="F74" s="147">
        <v>0</v>
      </c>
      <c r="G74" s="147">
        <v>0</v>
      </c>
      <c r="H74" s="147" t="e">
        <v>#N/A</v>
      </c>
      <c r="I74" s="147" t="e">
        <v>#N/A</v>
      </c>
      <c r="J74" s="147">
        <v>0</v>
      </c>
      <c r="K74" s="147">
        <v>0</v>
      </c>
      <c r="L74" s="147">
        <v>0</v>
      </c>
      <c r="M74" s="147">
        <v>0</v>
      </c>
      <c r="N74" s="147" t="e">
        <v>#N/A</v>
      </c>
      <c r="O74" s="147" t="e">
        <v>#N/A</v>
      </c>
      <c r="P74" s="147">
        <v>0</v>
      </c>
      <c r="Q74" s="147">
        <v>0</v>
      </c>
      <c r="R74" s="147">
        <v>0</v>
      </c>
      <c r="S74" s="147">
        <v>0</v>
      </c>
      <c r="T74" s="147" t="e">
        <v>#N/A</v>
      </c>
      <c r="U74" s="147" t="e">
        <v>#N/A</v>
      </c>
      <c r="V74" s="147">
        <v>0</v>
      </c>
      <c r="W74" s="147">
        <v>0</v>
      </c>
      <c r="X74" s="147">
        <v>0</v>
      </c>
      <c r="Y74" s="147">
        <v>0</v>
      </c>
      <c r="Z74" s="147" t="e">
        <v>#N/A</v>
      </c>
      <c r="AA74" s="147" t="e">
        <v>#N/A</v>
      </c>
      <c r="AB74" s="147">
        <v>0</v>
      </c>
      <c r="AC74" s="147">
        <v>0</v>
      </c>
      <c r="AD74" s="147">
        <v>0</v>
      </c>
      <c r="AE74" s="147">
        <v>0</v>
      </c>
      <c r="AF74" s="147" t="e">
        <v>#N/A</v>
      </c>
      <c r="AG74" s="147" t="e">
        <v>#N/A</v>
      </c>
      <c r="AH74" s="147">
        <v>0</v>
      </c>
      <c r="AI74" s="147">
        <v>0</v>
      </c>
      <c r="AJ74" s="147">
        <v>0</v>
      </c>
      <c r="AK74" s="147">
        <v>0</v>
      </c>
      <c r="AL74" s="147" t="e">
        <v>#N/A</v>
      </c>
      <c r="AM74" s="147" t="e">
        <v>#N/A</v>
      </c>
      <c r="AN74" s="147">
        <v>0</v>
      </c>
      <c r="AO74" s="147">
        <v>0</v>
      </c>
      <c r="AP74" s="147">
        <v>0</v>
      </c>
      <c r="AQ74" s="147">
        <v>0</v>
      </c>
      <c r="AR74" s="147" t="e">
        <v>#N/A</v>
      </c>
      <c r="AS74" s="147" t="e">
        <v>#N/A</v>
      </c>
      <c r="AT74" s="147">
        <v>0</v>
      </c>
      <c r="AU74" s="147">
        <v>0</v>
      </c>
      <c r="AV74" s="147">
        <v>0</v>
      </c>
      <c r="AW74" s="147">
        <v>0</v>
      </c>
      <c r="AX74" s="147" t="e">
        <v>#N/A</v>
      </c>
      <c r="AY74" s="147" t="e">
        <v>#N/A</v>
      </c>
      <c r="AZ74" s="147">
        <v>0</v>
      </c>
      <c r="BA74" s="147">
        <v>0</v>
      </c>
      <c r="BB74" s="147">
        <v>0</v>
      </c>
      <c r="BC74" s="147">
        <v>0</v>
      </c>
      <c r="BD74" s="147" t="e">
        <v>#N/A</v>
      </c>
      <c r="BE74" s="147" t="e">
        <v>#N/A</v>
      </c>
      <c r="BF74" s="147">
        <v>0</v>
      </c>
      <c r="BG74" s="147">
        <v>0</v>
      </c>
      <c r="BH74" s="147">
        <v>0</v>
      </c>
      <c r="BI74" s="147">
        <v>0</v>
      </c>
      <c r="BJ74" s="147" t="e">
        <v>#N/A</v>
      </c>
      <c r="BK74" s="147" t="e">
        <v>#N/A</v>
      </c>
      <c r="BL74" s="147">
        <v>0</v>
      </c>
      <c r="BM74" s="147">
        <v>0</v>
      </c>
      <c r="BN74" s="147">
        <v>0</v>
      </c>
      <c r="BO74" s="147">
        <v>0</v>
      </c>
      <c r="BP74" s="147" t="e">
        <v>#N/A</v>
      </c>
      <c r="BQ74" s="147" t="e">
        <v>#N/A</v>
      </c>
      <c r="BR74" s="147">
        <v>0</v>
      </c>
      <c r="BS74" s="147">
        <v>0</v>
      </c>
      <c r="BT74" s="147">
        <v>0</v>
      </c>
      <c r="BU74" s="147">
        <v>0</v>
      </c>
      <c r="BV74" s="147" t="e">
        <v>#N/A</v>
      </c>
      <c r="BW74" s="147" t="e">
        <v>#N/A</v>
      </c>
      <c r="BX74" s="147">
        <v>0</v>
      </c>
      <c r="BY74" s="147">
        <v>0</v>
      </c>
      <c r="BZ74" s="147">
        <v>0</v>
      </c>
      <c r="CA74" s="147">
        <v>0</v>
      </c>
      <c r="CB74" s="147" t="e">
        <v>#N/A</v>
      </c>
      <c r="CC74" s="147" t="e">
        <v>#N/A</v>
      </c>
      <c r="CD74" s="147">
        <v>0</v>
      </c>
      <c r="CE74" s="147">
        <v>0</v>
      </c>
      <c r="CF74" s="147">
        <v>0</v>
      </c>
      <c r="CG74" s="147">
        <v>0</v>
      </c>
      <c r="CH74" s="147" t="e">
        <v>#N/A</v>
      </c>
      <c r="CI74" s="147" t="e">
        <v>#N/A</v>
      </c>
      <c r="CJ74" s="147">
        <v>0</v>
      </c>
      <c r="CK74" s="147">
        <v>0</v>
      </c>
      <c r="CL74" s="147">
        <v>0</v>
      </c>
      <c r="CM74" s="147">
        <v>0</v>
      </c>
      <c r="CN74" s="147">
        <v>6453672</v>
      </c>
      <c r="CO74" s="147">
        <v>6682809</v>
      </c>
      <c r="CP74" s="147">
        <v>0</v>
      </c>
      <c r="CQ74" s="147">
        <v>0</v>
      </c>
      <c r="CR74" s="147">
        <v>0</v>
      </c>
      <c r="CS74" s="147">
        <v>0</v>
      </c>
      <c r="CT74" s="147">
        <v>6515085</v>
      </c>
      <c r="CU74" s="147">
        <v>6747260</v>
      </c>
      <c r="CV74" s="147">
        <v>0</v>
      </c>
      <c r="CW74" s="147">
        <v>0</v>
      </c>
      <c r="CX74" s="147">
        <v>0</v>
      </c>
      <c r="CY74" s="147">
        <v>0</v>
      </c>
      <c r="CZ74" s="147">
        <v>6583793</v>
      </c>
      <c r="DA74" s="147">
        <v>6808571</v>
      </c>
      <c r="DB74" s="147">
        <v>0</v>
      </c>
      <c r="DC74" s="147">
        <v>0</v>
      </c>
      <c r="DD74" s="147">
        <v>0</v>
      </c>
      <c r="DE74" s="147">
        <v>0</v>
      </c>
      <c r="DF74" s="147">
        <v>6644391</v>
      </c>
      <c r="DG74" s="147">
        <v>6867511</v>
      </c>
      <c r="DH74" s="147">
        <v>0</v>
      </c>
      <c r="DI74" s="147">
        <v>0</v>
      </c>
      <c r="DJ74" s="147">
        <v>0</v>
      </c>
      <c r="DK74" s="147">
        <v>0</v>
      </c>
      <c r="DL74" s="147">
        <v>6698815</v>
      </c>
      <c r="DM74" s="147">
        <v>6918948</v>
      </c>
      <c r="DN74" s="147">
        <v>0</v>
      </c>
      <c r="DO74" s="147">
        <v>0</v>
      </c>
      <c r="DP74" s="147">
        <v>0</v>
      </c>
      <c r="DQ74" s="147">
        <v>0</v>
      </c>
      <c r="DR74" s="147">
        <v>6747303</v>
      </c>
      <c r="DS74" s="147">
        <v>6961990</v>
      </c>
      <c r="DT74" s="147">
        <v>0</v>
      </c>
      <c r="DU74" s="147">
        <v>0</v>
      </c>
      <c r="DV74" s="147">
        <v>0</v>
      </c>
      <c r="DW74" s="147">
        <v>0</v>
      </c>
      <c r="DX74" s="147">
        <v>6835330</v>
      </c>
      <c r="DY74" s="147">
        <v>7041170</v>
      </c>
      <c r="DZ74" s="147">
        <v>0</v>
      </c>
      <c r="EA74" s="147">
        <v>0</v>
      </c>
      <c r="EB74" s="147">
        <v>0</v>
      </c>
      <c r="EC74" s="147">
        <v>0</v>
      </c>
      <c r="ED74" s="147">
        <v>6944793</v>
      </c>
      <c r="EE74" s="147">
        <v>7133706</v>
      </c>
      <c r="EF74" s="147">
        <v>0</v>
      </c>
      <c r="EG74" s="147">
        <v>0</v>
      </c>
      <c r="EH74" s="147">
        <v>0</v>
      </c>
      <c r="EI74" s="147">
        <v>0</v>
      </c>
      <c r="EJ74" s="147">
        <v>7080606</v>
      </c>
      <c r="EK74" s="147">
        <v>7246140</v>
      </c>
      <c r="EL74" s="147">
        <v>0</v>
      </c>
      <c r="EM74" s="147">
        <v>0</v>
      </c>
      <c r="EN74" s="147">
        <v>0</v>
      </c>
      <c r="EO74" s="147">
        <v>0</v>
      </c>
      <c r="EP74" s="147">
        <v>7213047</v>
      </c>
      <c r="EQ74" s="147">
        <v>7360518</v>
      </c>
      <c r="ER74" s="147">
        <v>0</v>
      </c>
      <c r="ES74" s="147">
        <v>0</v>
      </c>
      <c r="ET74" s="147">
        <v>0</v>
      </c>
      <c r="EU74" s="147">
        <v>0</v>
      </c>
      <c r="EV74" s="147">
        <v>7310824</v>
      </c>
      <c r="EW74" s="147">
        <v>7450987</v>
      </c>
      <c r="EX74" s="147">
        <v>0</v>
      </c>
      <c r="EY74" s="147">
        <v>0</v>
      </c>
      <c r="EZ74" s="147">
        <v>0</v>
      </c>
      <c r="FA74" s="147">
        <v>0</v>
      </c>
      <c r="FB74" s="147">
        <v>7356830</v>
      </c>
      <c r="FC74" s="147">
        <v>7485658</v>
      </c>
      <c r="FD74" s="147">
        <v>0</v>
      </c>
      <c r="FE74" s="147">
        <v>0</v>
      </c>
      <c r="FF74" s="147">
        <v>0</v>
      </c>
      <c r="FG74" s="147">
        <v>0</v>
      </c>
      <c r="FH74" s="147">
        <v>7521893</v>
      </c>
      <c r="FI74" s="147">
        <v>7633943</v>
      </c>
      <c r="FJ74" s="147">
        <v>0</v>
      </c>
      <c r="FK74" s="147">
        <v>0</v>
      </c>
      <c r="FL74" s="147">
        <v>0</v>
      </c>
      <c r="FM74" s="147">
        <v>0</v>
      </c>
      <c r="FN74" s="147">
        <v>7778533</v>
      </c>
      <c r="FO74" s="147">
        <v>7853948</v>
      </c>
      <c r="FP74" s="147">
        <v>0</v>
      </c>
      <c r="FQ74" s="147">
        <v>0</v>
      </c>
      <c r="FR74" s="147">
        <v>0</v>
      </c>
      <c r="FS74" s="147">
        <v>0</v>
      </c>
    </row>
    <row r="75" spans="1:182" x14ac:dyDescent="0.2">
      <c r="A75" t="s">
        <v>78</v>
      </c>
      <c r="B75" s="147" t="e">
        <v>#N/A</v>
      </c>
      <c r="C75" s="147" t="e">
        <v>#N/A</v>
      </c>
      <c r="D75" s="147">
        <v>0</v>
      </c>
      <c r="E75" s="147">
        <v>0</v>
      </c>
      <c r="F75" s="147">
        <v>0</v>
      </c>
      <c r="G75" s="147">
        <v>0</v>
      </c>
      <c r="H75" s="147" t="e">
        <v>#N/A</v>
      </c>
      <c r="I75" s="147" t="e">
        <v>#N/A</v>
      </c>
      <c r="J75" s="147">
        <v>0</v>
      </c>
      <c r="K75" s="147">
        <v>0</v>
      </c>
      <c r="L75" s="147">
        <v>0</v>
      </c>
      <c r="M75" s="147">
        <v>0</v>
      </c>
      <c r="N75" s="147" t="e">
        <v>#N/A</v>
      </c>
      <c r="O75" s="147" t="e">
        <v>#N/A</v>
      </c>
      <c r="P75" s="147">
        <v>0</v>
      </c>
      <c r="Q75" s="147">
        <v>0</v>
      </c>
      <c r="R75" s="147">
        <v>0</v>
      </c>
      <c r="S75" s="147">
        <v>0</v>
      </c>
      <c r="T75" s="147" t="e">
        <v>#N/A</v>
      </c>
      <c r="U75" s="147" t="e">
        <v>#N/A</v>
      </c>
      <c r="V75" s="147">
        <v>0</v>
      </c>
      <c r="W75" s="147">
        <v>0</v>
      </c>
      <c r="X75" s="147">
        <v>0</v>
      </c>
      <c r="Y75" s="147">
        <v>0</v>
      </c>
      <c r="Z75" s="147" t="e">
        <v>#N/A</v>
      </c>
      <c r="AA75" s="147" t="e">
        <v>#N/A</v>
      </c>
      <c r="AB75" s="147">
        <v>0</v>
      </c>
      <c r="AC75" s="147">
        <v>0</v>
      </c>
      <c r="AD75" s="147">
        <v>0</v>
      </c>
      <c r="AE75" s="147">
        <v>0</v>
      </c>
      <c r="AF75" s="147" t="e">
        <v>#N/A</v>
      </c>
      <c r="AG75" s="147" t="e">
        <v>#N/A</v>
      </c>
      <c r="AH75" s="147">
        <v>0</v>
      </c>
      <c r="AI75" s="147">
        <v>0</v>
      </c>
      <c r="AJ75" s="147">
        <v>0</v>
      </c>
      <c r="AK75" s="147">
        <v>0</v>
      </c>
      <c r="AL75" s="147" t="e">
        <v>#N/A</v>
      </c>
      <c r="AM75" s="147" t="e">
        <v>#N/A</v>
      </c>
      <c r="AN75" s="147">
        <v>0</v>
      </c>
      <c r="AO75" s="147">
        <v>0</v>
      </c>
      <c r="AP75" s="147">
        <v>0</v>
      </c>
      <c r="AQ75" s="147">
        <v>0</v>
      </c>
      <c r="AR75" s="147" t="e">
        <v>#N/A</v>
      </c>
      <c r="AS75" s="147" t="e">
        <v>#N/A</v>
      </c>
      <c r="AT75" s="147">
        <v>0</v>
      </c>
      <c r="AU75" s="147">
        <v>0</v>
      </c>
      <c r="AV75" s="147">
        <v>0</v>
      </c>
      <c r="AW75" s="147">
        <v>0</v>
      </c>
      <c r="AX75" s="147" t="e">
        <v>#N/A</v>
      </c>
      <c r="AY75" s="147" t="e">
        <v>#N/A</v>
      </c>
      <c r="AZ75" s="147">
        <v>0</v>
      </c>
      <c r="BA75" s="147">
        <v>0</v>
      </c>
      <c r="BB75" s="147">
        <v>0</v>
      </c>
      <c r="BC75" s="147">
        <v>0</v>
      </c>
      <c r="BD75" s="147" t="e">
        <v>#N/A</v>
      </c>
      <c r="BE75" s="147" t="e">
        <v>#N/A</v>
      </c>
      <c r="BF75" s="147">
        <v>0</v>
      </c>
      <c r="BG75" s="147">
        <v>0</v>
      </c>
      <c r="BH75" s="147">
        <v>0</v>
      </c>
      <c r="BI75" s="147">
        <v>0</v>
      </c>
      <c r="BJ75" s="147" t="e">
        <v>#N/A</v>
      </c>
      <c r="BK75" s="147" t="e">
        <v>#N/A</v>
      </c>
      <c r="BL75" s="147">
        <v>0</v>
      </c>
      <c r="BM75" s="147">
        <v>0</v>
      </c>
      <c r="BN75" s="147">
        <v>0</v>
      </c>
      <c r="BO75" s="147">
        <v>0</v>
      </c>
      <c r="BP75" s="147" t="e">
        <v>#N/A</v>
      </c>
      <c r="BQ75" s="147" t="e">
        <v>#N/A</v>
      </c>
      <c r="BR75" s="147">
        <v>0</v>
      </c>
      <c r="BS75" s="147">
        <v>0</v>
      </c>
      <c r="BT75" s="147">
        <v>0</v>
      </c>
      <c r="BU75" s="147">
        <v>0</v>
      </c>
      <c r="BV75" s="147" t="e">
        <v>#N/A</v>
      </c>
      <c r="BW75" s="147" t="e">
        <v>#N/A</v>
      </c>
      <c r="BX75" s="147">
        <v>0</v>
      </c>
      <c r="BY75" s="147">
        <v>0</v>
      </c>
      <c r="BZ75" s="147">
        <v>0</v>
      </c>
      <c r="CA75" s="147">
        <v>0</v>
      </c>
      <c r="CB75" s="147" t="e">
        <v>#N/A</v>
      </c>
      <c r="CC75" s="147" t="e">
        <v>#N/A</v>
      </c>
      <c r="CD75" s="147">
        <v>0</v>
      </c>
      <c r="CE75" s="147">
        <v>0</v>
      </c>
      <c r="CF75" s="147">
        <v>0</v>
      </c>
      <c r="CG75" s="147">
        <v>0</v>
      </c>
      <c r="CH75" s="147" t="e">
        <v>#N/A</v>
      </c>
      <c r="CI75" s="147" t="e">
        <v>#N/A</v>
      </c>
      <c r="CJ75" s="147">
        <v>0</v>
      </c>
      <c r="CK75" s="147">
        <v>0</v>
      </c>
      <c r="CL75" s="147">
        <v>0</v>
      </c>
      <c r="CM75" s="147">
        <v>0</v>
      </c>
      <c r="CN75" s="147">
        <v>69195</v>
      </c>
      <c r="CO75" s="147">
        <v>72449</v>
      </c>
      <c r="CP75" s="147">
        <v>0</v>
      </c>
      <c r="CQ75" s="147">
        <v>0</v>
      </c>
      <c r="CR75" s="147">
        <v>0</v>
      </c>
      <c r="CS75" s="147">
        <v>0</v>
      </c>
      <c r="CT75" s="147">
        <v>70244</v>
      </c>
      <c r="CU75" s="147">
        <v>73674</v>
      </c>
      <c r="CV75" s="147">
        <v>0</v>
      </c>
      <c r="CW75" s="147">
        <v>0</v>
      </c>
      <c r="CX75" s="147">
        <v>0</v>
      </c>
      <c r="CY75" s="147">
        <v>0</v>
      </c>
      <c r="CZ75" s="147">
        <v>70422</v>
      </c>
      <c r="DA75" s="147">
        <v>73993</v>
      </c>
      <c r="DB75" s="147">
        <v>0</v>
      </c>
      <c r="DC75" s="147">
        <v>0</v>
      </c>
      <c r="DD75" s="147">
        <v>0</v>
      </c>
      <c r="DE75" s="147">
        <v>0</v>
      </c>
      <c r="DF75" s="147">
        <v>70018</v>
      </c>
      <c r="DG75" s="147">
        <v>73924</v>
      </c>
      <c r="DH75" s="147">
        <v>0</v>
      </c>
      <c r="DI75" s="147">
        <v>0</v>
      </c>
      <c r="DJ75" s="147">
        <v>0</v>
      </c>
      <c r="DK75" s="147">
        <v>0</v>
      </c>
      <c r="DL75" s="147">
        <v>70126</v>
      </c>
      <c r="DM75" s="147">
        <v>73969</v>
      </c>
      <c r="DN75" s="147">
        <v>0</v>
      </c>
      <c r="DO75" s="147">
        <v>0</v>
      </c>
      <c r="DP75" s="147">
        <v>0</v>
      </c>
      <c r="DQ75" s="147">
        <v>0</v>
      </c>
      <c r="DR75" s="147">
        <v>70449</v>
      </c>
      <c r="DS75" s="147">
        <v>74187</v>
      </c>
      <c r="DT75" s="147">
        <v>0</v>
      </c>
      <c r="DU75" s="147">
        <v>0</v>
      </c>
      <c r="DV75" s="147">
        <v>0</v>
      </c>
      <c r="DW75" s="147">
        <v>0</v>
      </c>
      <c r="DX75" s="147">
        <v>71601</v>
      </c>
      <c r="DY75" s="147">
        <v>75290</v>
      </c>
      <c r="DZ75" s="147">
        <v>0</v>
      </c>
      <c r="EA75" s="147">
        <v>0</v>
      </c>
      <c r="EB75" s="147">
        <v>0</v>
      </c>
      <c r="EC75" s="147">
        <v>0</v>
      </c>
      <c r="ED75" s="147">
        <v>73005</v>
      </c>
      <c r="EE75" s="147">
        <v>76735</v>
      </c>
      <c r="EF75" s="147">
        <v>0</v>
      </c>
      <c r="EG75" s="147">
        <v>0</v>
      </c>
      <c r="EH75" s="147">
        <v>0</v>
      </c>
      <c r="EI75" s="147">
        <v>0</v>
      </c>
      <c r="EJ75" s="147">
        <v>74289</v>
      </c>
      <c r="EK75" s="147">
        <v>77970</v>
      </c>
      <c r="EL75" s="147">
        <v>0</v>
      </c>
      <c r="EM75" s="147">
        <v>0</v>
      </c>
      <c r="EN75" s="147">
        <v>0</v>
      </c>
      <c r="EO75" s="147">
        <v>0</v>
      </c>
      <c r="EP75" s="147">
        <v>76021</v>
      </c>
      <c r="EQ75" s="147">
        <v>79771</v>
      </c>
      <c r="ER75" s="147">
        <v>0</v>
      </c>
      <c r="ES75" s="147">
        <v>0</v>
      </c>
      <c r="ET75" s="147">
        <v>0</v>
      </c>
      <c r="EU75" s="147">
        <v>0</v>
      </c>
      <c r="EV75" s="147">
        <v>77612</v>
      </c>
      <c r="EW75" s="147">
        <v>81581</v>
      </c>
      <c r="EX75" s="147">
        <v>0</v>
      </c>
      <c r="EY75" s="147">
        <v>0</v>
      </c>
      <c r="EZ75" s="147">
        <v>0</v>
      </c>
      <c r="FA75" s="147">
        <v>0</v>
      </c>
      <c r="FB75" s="147">
        <v>79055</v>
      </c>
      <c r="FC75" s="147">
        <v>83078</v>
      </c>
      <c r="FD75" s="147">
        <v>0</v>
      </c>
      <c r="FE75" s="147">
        <v>0</v>
      </c>
      <c r="FF75" s="147">
        <v>0</v>
      </c>
      <c r="FG75" s="147">
        <v>0</v>
      </c>
      <c r="FH75" s="147">
        <v>81612</v>
      </c>
      <c r="FI75" s="147">
        <v>85588</v>
      </c>
      <c r="FJ75" s="147">
        <v>0</v>
      </c>
      <c r="FK75" s="147">
        <v>0</v>
      </c>
      <c r="FL75" s="147">
        <v>0</v>
      </c>
      <c r="FM75" s="147">
        <v>0</v>
      </c>
      <c r="FN75" s="147">
        <v>84995</v>
      </c>
      <c r="FO75" s="147">
        <v>88739</v>
      </c>
      <c r="FP75" s="147">
        <v>0</v>
      </c>
      <c r="FQ75" s="147">
        <v>0</v>
      </c>
      <c r="FR75" s="147">
        <v>0</v>
      </c>
      <c r="FS75" s="147">
        <v>0</v>
      </c>
    </row>
    <row r="76" spans="1:182" s="147" customFormat="1" x14ac:dyDescent="0.2">
      <c r="A76" s="147" t="s">
        <v>79</v>
      </c>
      <c r="B76" s="147">
        <v>0</v>
      </c>
      <c r="C76" s="147">
        <v>0</v>
      </c>
      <c r="D76" s="147">
        <v>0</v>
      </c>
      <c r="E76" s="147">
        <v>0</v>
      </c>
      <c r="F76" s="147">
        <v>0</v>
      </c>
      <c r="G76" s="147">
        <v>0</v>
      </c>
      <c r="H76" s="147">
        <v>0</v>
      </c>
      <c r="I76" s="147">
        <v>0</v>
      </c>
      <c r="J76" s="147">
        <v>0</v>
      </c>
      <c r="K76" s="147">
        <v>0</v>
      </c>
      <c r="L76" s="147">
        <v>0</v>
      </c>
      <c r="M76" s="147">
        <v>0</v>
      </c>
      <c r="N76" s="147">
        <v>0</v>
      </c>
      <c r="O76" s="147">
        <v>0</v>
      </c>
      <c r="P76" s="147">
        <v>0</v>
      </c>
      <c r="Q76" s="147">
        <v>0</v>
      </c>
      <c r="R76" s="147">
        <v>0</v>
      </c>
      <c r="S76" s="147">
        <v>0</v>
      </c>
      <c r="T76" s="147">
        <v>0</v>
      </c>
      <c r="U76" s="147">
        <v>0</v>
      </c>
      <c r="V76" s="147">
        <v>0</v>
      </c>
      <c r="W76" s="147">
        <v>0</v>
      </c>
      <c r="X76" s="147">
        <v>0</v>
      </c>
      <c r="Y76" s="147">
        <v>0</v>
      </c>
      <c r="Z76" s="147">
        <v>0</v>
      </c>
      <c r="AA76" s="147">
        <v>0</v>
      </c>
      <c r="AB76" s="147">
        <v>0</v>
      </c>
      <c r="AC76" s="147">
        <v>0</v>
      </c>
      <c r="AD76" s="147">
        <v>0</v>
      </c>
      <c r="AE76" s="147">
        <v>0</v>
      </c>
      <c r="AF76" s="147">
        <v>0</v>
      </c>
      <c r="AG76" s="147">
        <v>0</v>
      </c>
      <c r="AH76" s="147">
        <v>0</v>
      </c>
      <c r="AI76" s="147">
        <v>0</v>
      </c>
      <c r="AJ76" s="147">
        <v>0</v>
      </c>
      <c r="AK76" s="147">
        <v>0</v>
      </c>
      <c r="AL76" s="147">
        <v>0</v>
      </c>
      <c r="AM76" s="147">
        <v>0</v>
      </c>
      <c r="AN76" s="147">
        <v>0</v>
      </c>
      <c r="AO76" s="147">
        <v>0</v>
      </c>
      <c r="AP76" s="147">
        <v>0</v>
      </c>
      <c r="AQ76" s="147">
        <v>0</v>
      </c>
      <c r="AR76" s="147">
        <v>0</v>
      </c>
      <c r="AS76" s="147">
        <v>0</v>
      </c>
      <c r="AT76" s="147">
        <v>0</v>
      </c>
      <c r="AU76" s="147">
        <v>0</v>
      </c>
      <c r="AV76" s="147">
        <v>0</v>
      </c>
      <c r="AW76" s="147">
        <v>0</v>
      </c>
      <c r="AX76" s="147">
        <v>0</v>
      </c>
      <c r="AY76" s="147">
        <v>0</v>
      </c>
      <c r="AZ76" s="147">
        <v>0</v>
      </c>
      <c r="BA76" s="147">
        <v>0</v>
      </c>
      <c r="BB76" s="147">
        <v>0</v>
      </c>
      <c r="BC76" s="147">
        <v>0</v>
      </c>
      <c r="BD76" s="147">
        <v>0</v>
      </c>
      <c r="BE76" s="147">
        <v>0</v>
      </c>
      <c r="BF76" s="147">
        <v>0</v>
      </c>
      <c r="BG76" s="147">
        <v>0</v>
      </c>
      <c r="BH76" s="147">
        <v>0</v>
      </c>
      <c r="BI76" s="147">
        <v>0</v>
      </c>
      <c r="BJ76" s="147">
        <v>0</v>
      </c>
      <c r="BK76" s="147">
        <v>0</v>
      </c>
      <c r="BL76" s="147">
        <v>0</v>
      </c>
      <c r="BM76" s="147">
        <v>0</v>
      </c>
      <c r="BN76" s="147">
        <v>0</v>
      </c>
      <c r="BO76" s="147">
        <v>0</v>
      </c>
      <c r="BP76" s="147">
        <v>0</v>
      </c>
      <c r="BQ76" s="147">
        <v>0</v>
      </c>
      <c r="BR76" s="147">
        <v>0</v>
      </c>
      <c r="BS76" s="147">
        <v>0</v>
      </c>
      <c r="BT76" s="147">
        <v>0</v>
      </c>
      <c r="BU76" s="147">
        <v>0</v>
      </c>
      <c r="BV76" s="147">
        <v>0</v>
      </c>
      <c r="BW76" s="147">
        <v>0</v>
      </c>
      <c r="BX76" s="147">
        <v>0</v>
      </c>
      <c r="BY76" s="147">
        <v>0</v>
      </c>
      <c r="BZ76" s="147">
        <v>0</v>
      </c>
      <c r="CA76" s="147">
        <v>0</v>
      </c>
      <c r="CB76" s="147">
        <v>0</v>
      </c>
      <c r="CC76" s="147">
        <v>0</v>
      </c>
      <c r="CD76" s="147">
        <v>0</v>
      </c>
      <c r="CE76" s="147">
        <v>0</v>
      </c>
      <c r="CF76" s="147">
        <v>0</v>
      </c>
      <c r="CG76" s="147">
        <v>0</v>
      </c>
      <c r="CH76" s="147">
        <v>0</v>
      </c>
      <c r="CI76" s="147">
        <v>0</v>
      </c>
      <c r="CJ76" s="147">
        <v>0</v>
      </c>
      <c r="CK76" s="147">
        <v>0</v>
      </c>
      <c r="CL76" s="147">
        <v>0</v>
      </c>
      <c r="CM76" s="147">
        <v>0</v>
      </c>
      <c r="CN76" s="147">
        <v>0</v>
      </c>
      <c r="CO76" s="147">
        <v>0</v>
      </c>
      <c r="CP76" s="147">
        <v>0</v>
      </c>
      <c r="CQ76" s="147">
        <v>0</v>
      </c>
      <c r="CR76" s="147">
        <v>0</v>
      </c>
      <c r="CS76" s="147">
        <v>0</v>
      </c>
      <c r="CT76" s="147">
        <v>0</v>
      </c>
      <c r="CU76" s="147">
        <v>0</v>
      </c>
      <c r="CV76" s="147">
        <v>0</v>
      </c>
      <c r="CW76" s="147">
        <v>0</v>
      </c>
      <c r="CX76" s="147">
        <v>0</v>
      </c>
      <c r="CY76" s="147">
        <v>0</v>
      </c>
      <c r="CZ76" s="147">
        <v>0</v>
      </c>
      <c r="DA76" s="147">
        <v>0</v>
      </c>
      <c r="DB76" s="147">
        <v>0</v>
      </c>
      <c r="DC76" s="147">
        <v>0</v>
      </c>
      <c r="DD76" s="147">
        <v>0</v>
      </c>
      <c r="DE76" s="147">
        <v>0</v>
      </c>
      <c r="DF76" s="147">
        <v>0</v>
      </c>
      <c r="DG76" s="147">
        <v>0</v>
      </c>
      <c r="DH76" s="147">
        <v>0</v>
      </c>
      <c r="DI76" s="147">
        <v>0</v>
      </c>
      <c r="DJ76" s="147">
        <v>0</v>
      </c>
      <c r="DK76" s="147">
        <v>0</v>
      </c>
      <c r="DL76" s="147">
        <v>0</v>
      </c>
      <c r="DM76" s="147">
        <v>0</v>
      </c>
      <c r="DN76" s="147">
        <v>0</v>
      </c>
      <c r="DO76" s="147">
        <v>0</v>
      </c>
      <c r="DP76" s="147">
        <v>0</v>
      </c>
      <c r="DQ76" s="147">
        <v>0</v>
      </c>
      <c r="DR76" s="147">
        <v>0</v>
      </c>
      <c r="DS76" s="147">
        <v>0</v>
      </c>
      <c r="DT76" s="147">
        <v>0</v>
      </c>
      <c r="DU76" s="147">
        <v>0</v>
      </c>
      <c r="DV76" s="147">
        <v>0</v>
      </c>
      <c r="DW76" s="147">
        <v>0</v>
      </c>
      <c r="DX76" s="147">
        <v>0</v>
      </c>
      <c r="DY76" s="147">
        <v>0</v>
      </c>
      <c r="DZ76" s="147">
        <v>0</v>
      </c>
      <c r="EA76" s="147">
        <v>0</v>
      </c>
      <c r="EB76" s="147">
        <v>0</v>
      </c>
      <c r="EC76" s="147">
        <v>0</v>
      </c>
      <c r="ED76" s="147">
        <v>0</v>
      </c>
      <c r="EE76" s="147">
        <v>0</v>
      </c>
      <c r="EF76" s="147">
        <v>0</v>
      </c>
      <c r="EG76" s="147">
        <v>0</v>
      </c>
      <c r="EH76" s="147">
        <v>0</v>
      </c>
      <c r="EI76" s="147">
        <v>0</v>
      </c>
      <c r="EJ76" s="147">
        <v>0</v>
      </c>
      <c r="EK76" s="147">
        <v>0</v>
      </c>
      <c r="EL76" s="147">
        <v>0</v>
      </c>
      <c r="EM76" s="147">
        <v>0</v>
      </c>
      <c r="EN76" s="147">
        <v>0</v>
      </c>
      <c r="EO76" s="147">
        <v>0</v>
      </c>
      <c r="EP76" s="147">
        <v>0</v>
      </c>
      <c r="EQ76" s="147">
        <v>0</v>
      </c>
      <c r="ER76" s="147">
        <v>0</v>
      </c>
      <c r="ES76" s="147">
        <v>0</v>
      </c>
      <c r="ET76" s="147">
        <v>0</v>
      </c>
      <c r="EU76" s="147">
        <v>0</v>
      </c>
      <c r="EV76" s="147">
        <v>0</v>
      </c>
      <c r="EW76" s="147">
        <v>0</v>
      </c>
      <c r="EX76" s="147">
        <v>0</v>
      </c>
      <c r="EY76" s="147">
        <v>0</v>
      </c>
      <c r="EZ76" s="147">
        <v>0</v>
      </c>
      <c r="FA76" s="147">
        <v>0</v>
      </c>
      <c r="FB76" s="147">
        <v>0</v>
      </c>
      <c r="FC76" s="147">
        <v>0</v>
      </c>
      <c r="FD76" s="147">
        <v>0</v>
      </c>
      <c r="FE76" s="147">
        <v>0</v>
      </c>
      <c r="FF76" s="147">
        <v>0</v>
      </c>
      <c r="FG76" s="147">
        <v>0</v>
      </c>
      <c r="FH76" s="147">
        <v>0</v>
      </c>
      <c r="FI76" s="147">
        <v>0</v>
      </c>
      <c r="FJ76" s="147">
        <v>0</v>
      </c>
      <c r="FK76" s="147">
        <v>0</v>
      </c>
      <c r="FL76" s="147">
        <v>0</v>
      </c>
      <c r="FM76" s="147">
        <v>0</v>
      </c>
      <c r="FN76" s="147">
        <v>0</v>
      </c>
      <c r="FO76" s="147">
        <v>0</v>
      </c>
      <c r="FP76" s="147">
        <v>0</v>
      </c>
      <c r="FQ76" s="147">
        <v>0</v>
      </c>
      <c r="FR76" s="147">
        <v>0</v>
      </c>
      <c r="FS76" s="147">
        <v>0</v>
      </c>
    </row>
    <row r="77" spans="1:182" x14ac:dyDescent="0.2">
      <c r="A77" t="s">
        <v>80</v>
      </c>
      <c r="B77" s="147" t="e">
        <v>#N/A</v>
      </c>
      <c r="C77" s="147" t="e">
        <v>#N/A</v>
      </c>
      <c r="D77" s="147">
        <v>0</v>
      </c>
      <c r="E77" s="147">
        <v>0</v>
      </c>
      <c r="F77" s="147">
        <v>0</v>
      </c>
      <c r="G77" s="147">
        <v>0</v>
      </c>
      <c r="H77" s="147" t="e">
        <v>#N/A</v>
      </c>
      <c r="I77" s="147" t="e">
        <v>#N/A</v>
      </c>
      <c r="J77" s="147">
        <v>0</v>
      </c>
      <c r="K77" s="147">
        <v>0</v>
      </c>
      <c r="L77" s="147">
        <v>0</v>
      </c>
      <c r="M77" s="147">
        <v>0</v>
      </c>
      <c r="N77" s="147" t="e">
        <v>#N/A</v>
      </c>
      <c r="O77" s="147" t="e">
        <v>#N/A</v>
      </c>
      <c r="P77" s="147">
        <v>0</v>
      </c>
      <c r="Q77" s="147">
        <v>0</v>
      </c>
      <c r="R77" s="147">
        <v>0</v>
      </c>
      <c r="S77" s="147">
        <v>0</v>
      </c>
      <c r="T77" s="147" t="e">
        <v>#N/A</v>
      </c>
      <c r="U77" s="147" t="e">
        <v>#N/A</v>
      </c>
      <c r="V77" s="147">
        <v>0</v>
      </c>
      <c r="W77" s="147">
        <v>0</v>
      </c>
      <c r="X77" s="147">
        <v>0</v>
      </c>
      <c r="Y77" s="147">
        <v>0</v>
      </c>
      <c r="Z77" s="147" t="e">
        <v>#N/A</v>
      </c>
      <c r="AA77" s="147" t="e">
        <v>#N/A</v>
      </c>
      <c r="AB77" s="147">
        <v>0</v>
      </c>
      <c r="AC77" s="147">
        <v>0</v>
      </c>
      <c r="AD77" s="147">
        <v>0</v>
      </c>
      <c r="AE77" s="147">
        <v>0</v>
      </c>
      <c r="AF77" s="147" t="e">
        <v>#N/A</v>
      </c>
      <c r="AG77" s="147" t="e">
        <v>#N/A</v>
      </c>
      <c r="AH77" s="147">
        <v>0</v>
      </c>
      <c r="AI77" s="147">
        <v>0</v>
      </c>
      <c r="AJ77" s="147">
        <v>0</v>
      </c>
      <c r="AK77" s="147">
        <v>0</v>
      </c>
      <c r="AL77" s="147" t="e">
        <v>#N/A</v>
      </c>
      <c r="AM77" s="147" t="e">
        <v>#N/A</v>
      </c>
      <c r="AN77" s="147">
        <v>0</v>
      </c>
      <c r="AO77" s="147">
        <v>0</v>
      </c>
      <c r="AP77" s="147">
        <v>0</v>
      </c>
      <c r="AQ77" s="147">
        <v>0</v>
      </c>
      <c r="AR77" s="147" t="e">
        <v>#N/A</v>
      </c>
      <c r="AS77" s="147" t="e">
        <v>#N/A</v>
      </c>
      <c r="AT77" s="147">
        <v>0</v>
      </c>
      <c r="AU77" s="147">
        <v>0</v>
      </c>
      <c r="AV77" s="147">
        <v>0</v>
      </c>
      <c r="AW77" s="147">
        <v>0</v>
      </c>
      <c r="AX77" s="147" t="e">
        <v>#N/A</v>
      </c>
      <c r="AY77" s="147" t="e">
        <v>#N/A</v>
      </c>
      <c r="AZ77" s="147">
        <v>0</v>
      </c>
      <c r="BA77" s="147">
        <v>0</v>
      </c>
      <c r="BB77" s="147">
        <v>0</v>
      </c>
      <c r="BC77" s="147">
        <v>0</v>
      </c>
      <c r="BD77" s="147" t="e">
        <v>#N/A</v>
      </c>
      <c r="BE77" s="147" t="e">
        <v>#N/A</v>
      </c>
      <c r="BF77" s="147">
        <v>0</v>
      </c>
      <c r="BG77" s="147">
        <v>0</v>
      </c>
      <c r="BH77" s="147">
        <v>0</v>
      </c>
      <c r="BI77" s="147">
        <v>0</v>
      </c>
      <c r="BJ77" s="147" t="e">
        <v>#N/A</v>
      </c>
      <c r="BK77" s="147" t="e">
        <v>#N/A</v>
      </c>
      <c r="BL77" s="147">
        <v>0</v>
      </c>
      <c r="BM77" s="147">
        <v>0</v>
      </c>
      <c r="BN77" s="147">
        <v>0</v>
      </c>
      <c r="BO77" s="147">
        <v>0</v>
      </c>
      <c r="BP77" s="147" t="e">
        <v>#N/A</v>
      </c>
      <c r="BQ77" s="147" t="e">
        <v>#N/A</v>
      </c>
      <c r="BR77" s="147">
        <v>0</v>
      </c>
      <c r="BS77" s="147">
        <v>0</v>
      </c>
      <c r="BT77" s="147">
        <v>0</v>
      </c>
      <c r="BU77" s="147">
        <v>0</v>
      </c>
      <c r="BV77" s="147" t="e">
        <v>#N/A</v>
      </c>
      <c r="BW77" s="147" t="e">
        <v>#N/A</v>
      </c>
      <c r="BX77" s="147">
        <v>0</v>
      </c>
      <c r="BY77" s="147">
        <v>0</v>
      </c>
      <c r="BZ77" s="147">
        <v>0</v>
      </c>
      <c r="CA77" s="147">
        <v>0</v>
      </c>
      <c r="CB77" s="147" t="e">
        <v>#N/A</v>
      </c>
      <c r="CC77" s="147" t="e">
        <v>#N/A</v>
      </c>
      <c r="CD77" s="147">
        <v>0</v>
      </c>
      <c r="CE77" s="147">
        <v>0</v>
      </c>
      <c r="CF77" s="147">
        <v>0</v>
      </c>
      <c r="CG77" s="147">
        <v>0</v>
      </c>
      <c r="CH77" s="147" t="e">
        <v>#N/A</v>
      </c>
      <c r="CI77" s="147" t="e">
        <v>#N/A</v>
      </c>
      <c r="CJ77" s="147">
        <v>0</v>
      </c>
      <c r="CK77" s="147">
        <v>0</v>
      </c>
      <c r="CL77" s="147">
        <v>0</v>
      </c>
      <c r="CM77" s="147">
        <v>0</v>
      </c>
      <c r="CN77" s="147">
        <v>525719</v>
      </c>
      <c r="CO77" s="147">
        <v>525707</v>
      </c>
      <c r="CP77" s="147">
        <v>0</v>
      </c>
      <c r="CQ77" s="147">
        <v>0</v>
      </c>
      <c r="CR77" s="147">
        <v>0</v>
      </c>
      <c r="CS77" s="147">
        <v>0</v>
      </c>
      <c r="CT77" s="147">
        <v>534352</v>
      </c>
      <c r="CU77" s="147">
        <v>531309</v>
      </c>
      <c r="CV77" s="147">
        <v>0</v>
      </c>
      <c r="CW77" s="147">
        <v>0</v>
      </c>
      <c r="CX77" s="147">
        <v>0</v>
      </c>
      <c r="CY77" s="147">
        <v>0</v>
      </c>
      <c r="CZ77" s="147">
        <v>544016</v>
      </c>
      <c r="DA77" s="147">
        <v>538989</v>
      </c>
      <c r="DB77" s="147">
        <v>0</v>
      </c>
      <c r="DC77" s="147">
        <v>0</v>
      </c>
      <c r="DD77" s="147">
        <v>0</v>
      </c>
      <c r="DE77" s="147">
        <v>0</v>
      </c>
      <c r="DF77" s="147">
        <v>552988</v>
      </c>
      <c r="DG77" s="147">
        <v>545880</v>
      </c>
      <c r="DH77" s="147">
        <v>0</v>
      </c>
      <c r="DI77" s="147">
        <v>0</v>
      </c>
      <c r="DJ77" s="147">
        <v>0</v>
      </c>
      <c r="DK77" s="147">
        <v>0</v>
      </c>
      <c r="DL77" s="147">
        <v>560212</v>
      </c>
      <c r="DM77" s="147">
        <v>551777</v>
      </c>
      <c r="DN77" s="147">
        <v>0</v>
      </c>
      <c r="DO77" s="147">
        <v>0</v>
      </c>
      <c r="DP77" s="147">
        <v>0</v>
      </c>
      <c r="DQ77" s="147">
        <v>0</v>
      </c>
      <c r="DR77" s="147">
        <v>565351</v>
      </c>
      <c r="DS77" s="147">
        <v>556859</v>
      </c>
      <c r="DT77" s="147">
        <v>0</v>
      </c>
      <c r="DU77" s="147">
        <v>0</v>
      </c>
      <c r="DV77" s="147">
        <v>0</v>
      </c>
      <c r="DW77" s="147">
        <v>0</v>
      </c>
      <c r="DX77" s="147">
        <v>571890</v>
      </c>
      <c r="DY77" s="147">
        <v>563606</v>
      </c>
      <c r="DZ77" s="147">
        <v>0</v>
      </c>
      <c r="EA77" s="147">
        <v>0</v>
      </c>
      <c r="EB77" s="147">
        <v>0</v>
      </c>
      <c r="EC77" s="147">
        <v>0</v>
      </c>
      <c r="ED77" s="147">
        <v>577996</v>
      </c>
      <c r="EE77" s="147">
        <v>569319</v>
      </c>
      <c r="EF77" s="147">
        <v>0</v>
      </c>
      <c r="EG77" s="147">
        <v>0</v>
      </c>
      <c r="EH77" s="147">
        <v>0</v>
      </c>
      <c r="EI77" s="147">
        <v>0</v>
      </c>
      <c r="EJ77" s="147">
        <v>582495</v>
      </c>
      <c r="EK77" s="147">
        <v>573715</v>
      </c>
      <c r="EL77" s="147">
        <v>0</v>
      </c>
      <c r="EM77" s="147">
        <v>0</v>
      </c>
      <c r="EN77" s="147">
        <v>0</v>
      </c>
      <c r="EO77" s="147">
        <v>0</v>
      </c>
      <c r="EP77" s="147">
        <v>586707</v>
      </c>
      <c r="EQ77" s="147">
        <v>577516</v>
      </c>
      <c r="ER77" s="147">
        <v>0</v>
      </c>
      <c r="ES77" s="147">
        <v>0</v>
      </c>
      <c r="ET77" s="147">
        <v>0</v>
      </c>
      <c r="EU77" s="147">
        <v>0</v>
      </c>
      <c r="EV77" s="147">
        <v>588124</v>
      </c>
      <c r="EW77" s="147">
        <v>579262</v>
      </c>
      <c r="EX77" s="147">
        <v>0</v>
      </c>
      <c r="EY77" s="147">
        <v>0</v>
      </c>
      <c r="EZ77" s="147">
        <v>0</v>
      </c>
      <c r="FA77" s="147">
        <v>0</v>
      </c>
      <c r="FB77" s="147">
        <v>588094</v>
      </c>
      <c r="FC77" s="147">
        <v>579617</v>
      </c>
      <c r="FD77" s="147">
        <v>0</v>
      </c>
      <c r="FE77" s="147">
        <v>0</v>
      </c>
      <c r="FF77" s="147">
        <v>0</v>
      </c>
      <c r="FG77" s="147">
        <v>0</v>
      </c>
      <c r="FH77" s="147">
        <v>593559</v>
      </c>
      <c r="FI77" s="147">
        <v>585237</v>
      </c>
      <c r="FJ77" s="147">
        <v>0</v>
      </c>
      <c r="FK77" s="147">
        <v>0</v>
      </c>
      <c r="FL77" s="147">
        <v>0</v>
      </c>
      <c r="FM77" s="147">
        <v>0</v>
      </c>
      <c r="FN77" s="147">
        <v>610096</v>
      </c>
      <c r="FO77" s="147">
        <v>600161</v>
      </c>
      <c r="FP77" s="147">
        <v>0</v>
      </c>
      <c r="FQ77" s="147">
        <v>0</v>
      </c>
      <c r="FR77" s="147">
        <v>0</v>
      </c>
      <c r="FS77" s="147">
        <v>0</v>
      </c>
    </row>
    <row r="78" spans="1:182" x14ac:dyDescent="0.2">
      <c r="A78" t="s">
        <v>81</v>
      </c>
      <c r="B78" s="147" t="e">
        <v>#N/A</v>
      </c>
      <c r="C78" s="147" t="e">
        <v>#N/A</v>
      </c>
      <c r="D78" s="147">
        <v>0</v>
      </c>
      <c r="E78" s="147">
        <v>0</v>
      </c>
      <c r="F78" s="147">
        <v>0</v>
      </c>
      <c r="G78" s="147">
        <v>0</v>
      </c>
      <c r="H78" s="147" t="e">
        <v>#N/A</v>
      </c>
      <c r="I78" s="147" t="e">
        <v>#N/A</v>
      </c>
      <c r="J78" s="147">
        <v>0</v>
      </c>
      <c r="K78" s="147">
        <v>0</v>
      </c>
      <c r="L78" s="147">
        <v>0</v>
      </c>
      <c r="M78" s="147">
        <v>0</v>
      </c>
      <c r="N78" s="147" t="e">
        <v>#N/A</v>
      </c>
      <c r="O78" s="147" t="e">
        <v>#N/A</v>
      </c>
      <c r="P78" s="147">
        <v>0</v>
      </c>
      <c r="Q78" s="147">
        <v>0</v>
      </c>
      <c r="R78" s="147">
        <v>0</v>
      </c>
      <c r="S78" s="147">
        <v>0</v>
      </c>
      <c r="T78" s="147" t="e">
        <v>#N/A</v>
      </c>
      <c r="U78" s="147" t="e">
        <v>#N/A</v>
      </c>
      <c r="V78" s="147">
        <v>0</v>
      </c>
      <c r="W78" s="147">
        <v>0</v>
      </c>
      <c r="X78" s="147">
        <v>0</v>
      </c>
      <c r="Y78" s="147">
        <v>0</v>
      </c>
      <c r="Z78" s="147" t="e">
        <v>#N/A</v>
      </c>
      <c r="AA78" s="147" t="e">
        <v>#N/A</v>
      </c>
      <c r="AB78" s="147">
        <v>0</v>
      </c>
      <c r="AC78" s="147">
        <v>0</v>
      </c>
      <c r="AD78" s="147">
        <v>0</v>
      </c>
      <c r="AE78" s="147">
        <v>0</v>
      </c>
      <c r="AF78" s="147" t="e">
        <v>#N/A</v>
      </c>
      <c r="AG78" s="147" t="e">
        <v>#N/A</v>
      </c>
      <c r="AH78" s="147">
        <v>0</v>
      </c>
      <c r="AI78" s="147">
        <v>0</v>
      </c>
      <c r="AJ78" s="147">
        <v>0</v>
      </c>
      <c r="AK78" s="147">
        <v>0</v>
      </c>
      <c r="AL78" s="147" t="e">
        <v>#N/A</v>
      </c>
      <c r="AM78" s="147" t="e">
        <v>#N/A</v>
      </c>
      <c r="AN78" s="147">
        <v>0</v>
      </c>
      <c r="AO78" s="147">
        <v>0</v>
      </c>
      <c r="AP78" s="147">
        <v>0</v>
      </c>
      <c r="AQ78" s="147">
        <v>0</v>
      </c>
      <c r="AR78" s="147" t="e">
        <v>#N/A</v>
      </c>
      <c r="AS78" s="147" t="e">
        <v>#N/A</v>
      </c>
      <c r="AT78" s="147">
        <v>0</v>
      </c>
      <c r="AU78" s="147">
        <v>0</v>
      </c>
      <c r="AV78" s="147">
        <v>0</v>
      </c>
      <c r="AW78" s="147">
        <v>0</v>
      </c>
      <c r="AX78" s="147" t="e">
        <v>#N/A</v>
      </c>
      <c r="AY78" s="147" t="e">
        <v>#N/A</v>
      </c>
      <c r="AZ78" s="147">
        <v>0</v>
      </c>
      <c r="BA78" s="147">
        <v>0</v>
      </c>
      <c r="BB78" s="147">
        <v>0</v>
      </c>
      <c r="BC78" s="147">
        <v>0</v>
      </c>
      <c r="BD78" s="147" t="e">
        <v>#N/A</v>
      </c>
      <c r="BE78" s="147" t="e">
        <v>#N/A</v>
      </c>
      <c r="BF78" s="147">
        <v>0</v>
      </c>
      <c r="BG78" s="147">
        <v>0</v>
      </c>
      <c r="BH78" s="147">
        <v>0</v>
      </c>
      <c r="BI78" s="147">
        <v>0</v>
      </c>
      <c r="BJ78" s="147" t="e">
        <v>#N/A</v>
      </c>
      <c r="BK78" s="147" t="e">
        <v>#N/A</v>
      </c>
      <c r="BL78" s="147">
        <v>0</v>
      </c>
      <c r="BM78" s="147">
        <v>0</v>
      </c>
      <c r="BN78" s="147">
        <v>0</v>
      </c>
      <c r="BO78" s="147">
        <v>0</v>
      </c>
      <c r="BP78" s="147" t="e">
        <v>#N/A</v>
      </c>
      <c r="BQ78" s="147" t="e">
        <v>#N/A</v>
      </c>
      <c r="BR78" s="147">
        <v>0</v>
      </c>
      <c r="BS78" s="147">
        <v>0</v>
      </c>
      <c r="BT78" s="147">
        <v>0</v>
      </c>
      <c r="BU78" s="147">
        <v>0</v>
      </c>
      <c r="BV78" s="147" t="e">
        <v>#N/A</v>
      </c>
      <c r="BW78" s="147" t="e">
        <v>#N/A</v>
      </c>
      <c r="BX78" s="147">
        <v>0</v>
      </c>
      <c r="BY78" s="147">
        <v>0</v>
      </c>
      <c r="BZ78" s="147">
        <v>0</v>
      </c>
      <c r="CA78" s="147">
        <v>0</v>
      </c>
      <c r="CB78" s="147" t="e">
        <v>#N/A</v>
      </c>
      <c r="CC78" s="147" t="e">
        <v>#N/A</v>
      </c>
      <c r="CD78" s="147">
        <v>0</v>
      </c>
      <c r="CE78" s="147">
        <v>0</v>
      </c>
      <c r="CF78" s="147">
        <v>0</v>
      </c>
      <c r="CG78" s="147">
        <v>0</v>
      </c>
      <c r="CH78" s="147" t="e">
        <v>#N/A</v>
      </c>
      <c r="CI78" s="147" t="e">
        <v>#N/A</v>
      </c>
      <c r="CJ78" s="147">
        <v>0</v>
      </c>
      <c r="CK78" s="147">
        <v>0</v>
      </c>
      <c r="CL78" s="147">
        <v>0</v>
      </c>
      <c r="CM78" s="147">
        <v>0</v>
      </c>
      <c r="CN78" s="147">
        <v>17685</v>
      </c>
      <c r="CO78" s="147">
        <v>16913</v>
      </c>
      <c r="CP78" s="147">
        <v>0</v>
      </c>
      <c r="CQ78" s="147">
        <v>0</v>
      </c>
      <c r="CR78" s="147">
        <v>0</v>
      </c>
      <c r="CS78" s="147">
        <v>0</v>
      </c>
      <c r="CT78" s="147">
        <v>18057</v>
      </c>
      <c r="CU78" s="147">
        <v>17309</v>
      </c>
      <c r="CV78" s="147">
        <v>0</v>
      </c>
      <c r="CW78" s="147">
        <v>0</v>
      </c>
      <c r="CX78" s="147">
        <v>0</v>
      </c>
      <c r="CY78" s="147">
        <v>0</v>
      </c>
      <c r="CZ78" s="147">
        <v>18425</v>
      </c>
      <c r="DA78" s="147">
        <v>17726</v>
      </c>
      <c r="DB78" s="147">
        <v>0</v>
      </c>
      <c r="DC78" s="147">
        <v>0</v>
      </c>
      <c r="DD78" s="147">
        <v>0</v>
      </c>
      <c r="DE78" s="147">
        <v>0</v>
      </c>
      <c r="DF78" s="147">
        <v>18579</v>
      </c>
      <c r="DG78" s="147">
        <v>17875</v>
      </c>
      <c r="DH78" s="147">
        <v>0</v>
      </c>
      <c r="DI78" s="147">
        <v>0</v>
      </c>
      <c r="DJ78" s="147">
        <v>0</v>
      </c>
      <c r="DK78" s="147">
        <v>0</v>
      </c>
      <c r="DL78" s="147">
        <v>18864</v>
      </c>
      <c r="DM78" s="147">
        <v>18221</v>
      </c>
      <c r="DN78" s="147">
        <v>0</v>
      </c>
      <c r="DO78" s="147">
        <v>0</v>
      </c>
      <c r="DP78" s="147">
        <v>0</v>
      </c>
      <c r="DQ78" s="147">
        <v>0</v>
      </c>
      <c r="DR78" s="147">
        <v>19144</v>
      </c>
      <c r="DS78" s="147">
        <v>18525</v>
      </c>
      <c r="DT78" s="147">
        <v>0</v>
      </c>
      <c r="DU78" s="147">
        <v>0</v>
      </c>
      <c r="DV78" s="147">
        <v>0</v>
      </c>
      <c r="DW78" s="147">
        <v>0</v>
      </c>
      <c r="DX78" s="147">
        <v>19579</v>
      </c>
      <c r="DY78" s="147">
        <v>18970</v>
      </c>
      <c r="DZ78" s="147">
        <v>0</v>
      </c>
      <c r="EA78" s="147">
        <v>0</v>
      </c>
      <c r="EB78" s="147">
        <v>0</v>
      </c>
      <c r="EC78" s="147">
        <v>0</v>
      </c>
      <c r="ED78" s="147">
        <v>20060</v>
      </c>
      <c r="EE78" s="147">
        <v>19473</v>
      </c>
      <c r="EF78" s="147">
        <v>0</v>
      </c>
      <c r="EG78" s="147">
        <v>0</v>
      </c>
      <c r="EH78" s="147">
        <v>0</v>
      </c>
      <c r="EI78" s="147">
        <v>0</v>
      </c>
      <c r="EJ78" s="147">
        <v>20497</v>
      </c>
      <c r="EK78" s="147">
        <v>19906</v>
      </c>
      <c r="EL78" s="147">
        <v>0</v>
      </c>
      <c r="EM78" s="147">
        <v>0</v>
      </c>
      <c r="EN78" s="147">
        <v>0</v>
      </c>
      <c r="EO78" s="147">
        <v>0</v>
      </c>
      <c r="EP78" s="147">
        <v>20813</v>
      </c>
      <c r="EQ78" s="147">
        <v>20374</v>
      </c>
      <c r="ER78" s="147">
        <v>0</v>
      </c>
      <c r="ES78" s="147">
        <v>0</v>
      </c>
      <c r="ET78" s="147">
        <v>0</v>
      </c>
      <c r="EU78" s="147">
        <v>0</v>
      </c>
      <c r="EV78" s="147">
        <v>21101</v>
      </c>
      <c r="EW78" s="147">
        <v>20857</v>
      </c>
      <c r="EX78" s="147">
        <v>0</v>
      </c>
      <c r="EY78" s="147">
        <v>0</v>
      </c>
      <c r="EZ78" s="147">
        <v>0</v>
      </c>
      <c r="FA78" s="147">
        <v>0</v>
      </c>
      <c r="FB78" s="147">
        <v>21560</v>
      </c>
      <c r="FC78" s="147">
        <v>21401</v>
      </c>
      <c r="FD78" s="147">
        <v>0</v>
      </c>
      <c r="FE78" s="147">
        <v>0</v>
      </c>
      <c r="FF78" s="147">
        <v>0</v>
      </c>
      <c r="FG78" s="147">
        <v>0</v>
      </c>
      <c r="FH78" s="147">
        <v>22005</v>
      </c>
      <c r="FI78" s="147">
        <v>21864</v>
      </c>
      <c r="FJ78" s="147">
        <v>0</v>
      </c>
      <c r="FK78" s="147">
        <v>0</v>
      </c>
      <c r="FL78" s="147">
        <v>0</v>
      </c>
      <c r="FM78" s="147">
        <v>0</v>
      </c>
      <c r="FN78" s="147">
        <v>22853</v>
      </c>
      <c r="FO78" s="147">
        <v>22566</v>
      </c>
      <c r="FP78" s="147">
        <v>0</v>
      </c>
      <c r="FQ78" s="147">
        <v>0</v>
      </c>
      <c r="FR78" s="147">
        <v>0</v>
      </c>
      <c r="FS78" s="147">
        <v>0</v>
      </c>
    </row>
    <row r="79" spans="1:182" x14ac:dyDescent="0.2">
      <c r="AF79" s="107"/>
      <c r="AG79" s="107"/>
      <c r="AH79" s="106"/>
      <c r="AI79" s="106"/>
      <c r="AJ79" s="106"/>
      <c r="AK79" s="106"/>
    </row>
    <row r="80" spans="1:182" x14ac:dyDescent="0.2">
      <c r="BL80" s="107"/>
      <c r="BM80" s="107"/>
      <c r="BN80" s="106"/>
      <c r="BO80" s="106"/>
      <c r="BR80" s="107"/>
      <c r="BS80" s="107"/>
      <c r="BT80" s="106"/>
      <c r="BU80" s="106"/>
    </row>
    <row r="81" spans="2:182" x14ac:dyDescent="0.2">
      <c r="FU81" s="107"/>
      <c r="FV81" s="107"/>
      <c r="FW81" s="106"/>
      <c r="FX81" s="106"/>
      <c r="FY81" s="106"/>
      <c r="FZ81" s="106"/>
    </row>
    <row r="82" spans="2:182" x14ac:dyDescent="0.2">
      <c r="FU82" s="107"/>
      <c r="FV82" s="107"/>
      <c r="FW82" s="106"/>
      <c r="FX82" s="106"/>
      <c r="FY82" s="106"/>
      <c r="FZ82" s="106"/>
    </row>
    <row r="89" spans="2:182" x14ac:dyDescent="0.2"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  <c r="BI89" s="147"/>
    </row>
    <row r="90" spans="2:182" x14ac:dyDescent="0.2"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  <c r="BI90" s="147"/>
    </row>
    <row r="91" spans="2:182" x14ac:dyDescent="0.2"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  <c r="X91" s="147"/>
      <c r="Y91" s="147"/>
      <c r="Z91" s="147"/>
      <c r="AA91" s="147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47"/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  <c r="BI91" s="147"/>
    </row>
    <row r="92" spans="2:182" x14ac:dyDescent="0.2"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  <c r="BI92" s="147"/>
    </row>
    <row r="93" spans="2:182" x14ac:dyDescent="0.2">
      <c r="B93" s="147"/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  <c r="BI93" s="147"/>
    </row>
    <row r="94" spans="2:182" x14ac:dyDescent="0.2"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7"/>
      <c r="AP94" s="147"/>
      <c r="AQ94" s="147"/>
      <c r="AR94" s="147"/>
      <c r="AS94" s="147"/>
      <c r="AT94" s="147"/>
      <c r="AU94" s="147"/>
      <c r="AV94" s="147"/>
      <c r="AW94" s="147"/>
      <c r="AX94" s="147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  <c r="BI94" s="147"/>
    </row>
    <row r="95" spans="2:182" x14ac:dyDescent="0.2"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  <c r="W95" s="147"/>
      <c r="X95" s="147"/>
      <c r="Y95" s="147"/>
      <c r="Z95" s="147"/>
      <c r="AA95" s="147"/>
      <c r="AB95" s="147"/>
      <c r="AC95" s="147"/>
      <c r="AD95" s="147"/>
      <c r="AE95" s="147"/>
      <c r="AF95" s="147"/>
      <c r="AG95" s="147"/>
      <c r="AH95" s="147"/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  <c r="BI95" s="147"/>
    </row>
    <row r="96" spans="2:182" x14ac:dyDescent="0.2"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  <c r="BI96" s="147"/>
    </row>
    <row r="97" spans="2:61" x14ac:dyDescent="0.2"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  <c r="BI97" s="147"/>
    </row>
    <row r="98" spans="2:61" x14ac:dyDescent="0.2">
      <c r="B98" s="147"/>
      <c r="C98" s="147"/>
      <c r="D98" s="147"/>
      <c r="E98" s="147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7"/>
      <c r="V98" s="147"/>
      <c r="W98" s="147"/>
      <c r="X98" s="147"/>
      <c r="Y98" s="147"/>
      <c r="Z98" s="147"/>
      <c r="AA98" s="147"/>
      <c r="AB98" s="147"/>
      <c r="AC98" s="147"/>
      <c r="AD98" s="147"/>
      <c r="AE98" s="147"/>
      <c r="AF98" s="147"/>
      <c r="AG98" s="147"/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  <c r="BI98" s="147"/>
    </row>
    <row r="99" spans="2:61" x14ac:dyDescent="0.2">
      <c r="B99" s="147"/>
      <c r="C99" s="147"/>
      <c r="D99" s="147"/>
      <c r="E99" s="147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  <c r="BI99" s="147"/>
    </row>
    <row r="100" spans="2:61" x14ac:dyDescent="0.2">
      <c r="B100" s="147"/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  <c r="W100" s="147"/>
      <c r="X100" s="147"/>
      <c r="Y100" s="147"/>
      <c r="Z100" s="147"/>
      <c r="AA100" s="147"/>
      <c r="AB100" s="147"/>
      <c r="AC100" s="147"/>
      <c r="AD100" s="147"/>
      <c r="AE100" s="147"/>
      <c r="AF100" s="147"/>
      <c r="AG100" s="147"/>
      <c r="AH100" s="147"/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  <c r="BI100" s="147"/>
    </row>
    <row r="101" spans="2:61" x14ac:dyDescent="0.2">
      <c r="B101" s="147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  <c r="X101" s="147"/>
      <c r="Y101" s="147"/>
      <c r="Z101" s="147"/>
      <c r="AA101" s="147"/>
      <c r="AB101" s="147"/>
      <c r="AC101" s="147"/>
      <c r="AD101" s="147"/>
      <c r="AE101" s="147"/>
      <c r="AF101" s="147"/>
      <c r="AG101" s="147"/>
      <c r="AH101" s="147"/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7"/>
      <c r="AU101" s="147"/>
      <c r="AV101" s="147"/>
      <c r="AW101" s="147"/>
      <c r="AX101" s="147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  <c r="BI101" s="147"/>
    </row>
    <row r="102" spans="2:61" x14ac:dyDescent="0.2">
      <c r="B102" s="147"/>
      <c r="C102" s="147"/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  <c r="R102" s="147"/>
      <c r="S102" s="147"/>
      <c r="T102" s="147"/>
      <c r="U102" s="147"/>
      <c r="V102" s="147"/>
      <c r="W102" s="147"/>
      <c r="X102" s="147"/>
      <c r="Y102" s="147"/>
      <c r="Z102" s="147"/>
      <c r="AA102" s="147"/>
      <c r="AB102" s="147"/>
      <c r="AC102" s="147"/>
      <c r="AD102" s="147"/>
      <c r="AE102" s="147"/>
      <c r="AF102" s="147"/>
      <c r="AG102" s="147"/>
      <c r="AH102" s="147"/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  <c r="BI102" s="147"/>
    </row>
    <row r="103" spans="2:61" x14ac:dyDescent="0.2">
      <c r="B103" s="147"/>
      <c r="C103" s="147"/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  <c r="R103" s="147"/>
      <c r="S103" s="147"/>
      <c r="T103" s="147"/>
      <c r="U103" s="147"/>
      <c r="V103" s="147"/>
      <c r="W103" s="147"/>
      <c r="X103" s="147"/>
      <c r="Y103" s="147"/>
      <c r="Z103" s="147"/>
      <c r="AA103" s="147"/>
      <c r="AB103" s="147"/>
      <c r="AC103" s="147"/>
      <c r="AD103" s="147"/>
      <c r="AE103" s="147"/>
      <c r="AF103" s="147"/>
      <c r="AG103" s="147"/>
      <c r="AH103" s="147"/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7"/>
      <c r="AU103" s="147"/>
      <c r="AV103" s="147"/>
      <c r="AW103" s="147"/>
      <c r="AX103" s="147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  <c r="BI103" s="147"/>
    </row>
    <row r="104" spans="2:61" x14ac:dyDescent="0.2">
      <c r="B104" s="147"/>
      <c r="C104" s="147"/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7"/>
      <c r="Z104" s="147"/>
      <c r="AA104" s="147"/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  <c r="BI104" s="147"/>
    </row>
    <row r="105" spans="2:61" x14ac:dyDescent="0.2">
      <c r="B105" s="147"/>
      <c r="C105" s="147"/>
      <c r="D105" s="147"/>
      <c r="E105" s="147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/>
      <c r="P105" s="147"/>
      <c r="Q105" s="147"/>
      <c r="R105" s="147"/>
      <c r="S105" s="147"/>
      <c r="T105" s="147"/>
      <c r="U105" s="147"/>
      <c r="V105" s="147"/>
      <c r="W105" s="147"/>
      <c r="X105" s="147"/>
      <c r="Y105" s="147"/>
      <c r="Z105" s="147"/>
      <c r="AA105" s="147"/>
      <c r="AB105" s="147"/>
      <c r="AC105" s="147"/>
      <c r="AD105" s="147"/>
      <c r="AE105" s="147"/>
      <c r="AF105" s="147"/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  <c r="BI105" s="147"/>
    </row>
    <row r="106" spans="2:61" x14ac:dyDescent="0.2">
      <c r="B106" s="147"/>
      <c r="C106" s="147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  <c r="BI106" s="147"/>
    </row>
    <row r="107" spans="2:61" x14ac:dyDescent="0.2">
      <c r="B107" s="147"/>
      <c r="C107" s="147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  <c r="BI107" s="147"/>
    </row>
    <row r="108" spans="2:61" x14ac:dyDescent="0.2">
      <c r="B108" s="147"/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  <c r="BI108" s="147"/>
    </row>
    <row r="109" spans="2:61" x14ac:dyDescent="0.2">
      <c r="B109" s="147"/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7"/>
      <c r="Y109" s="147"/>
      <c r="Z109" s="147"/>
      <c r="AA109" s="147"/>
      <c r="AB109" s="147"/>
      <c r="AC109" s="147"/>
      <c r="AD109" s="147"/>
      <c r="AE109" s="147"/>
      <c r="AF109" s="147"/>
      <c r="AG109" s="147"/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  <c r="BI109" s="147"/>
    </row>
    <row r="110" spans="2:61" x14ac:dyDescent="0.2">
      <c r="B110" s="147"/>
      <c r="C110" s="147"/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  <c r="BI110" s="147"/>
    </row>
    <row r="111" spans="2:61" x14ac:dyDescent="0.2">
      <c r="B111" s="147"/>
      <c r="C111" s="147"/>
      <c r="D111" s="147"/>
      <c r="E111" s="147"/>
      <c r="F111" s="147"/>
      <c r="G111" s="147"/>
      <c r="H111" s="147"/>
      <c r="I111" s="147"/>
      <c r="J111" s="147"/>
      <c r="K111" s="147"/>
      <c r="L111" s="147"/>
      <c r="M111" s="147"/>
      <c r="N111" s="147"/>
      <c r="O111" s="147"/>
      <c r="P111" s="147"/>
      <c r="Q111" s="147"/>
      <c r="R111" s="147"/>
      <c r="S111" s="147"/>
      <c r="T111" s="147"/>
      <c r="U111" s="147"/>
      <c r="V111" s="147"/>
      <c r="W111" s="147"/>
      <c r="X111" s="147"/>
      <c r="Y111" s="147"/>
      <c r="Z111" s="147"/>
      <c r="AA111" s="147"/>
      <c r="AB111" s="147"/>
      <c r="AC111" s="147"/>
      <c r="AD111" s="147"/>
      <c r="AE111" s="147"/>
      <c r="AF111" s="147"/>
      <c r="AG111" s="147"/>
      <c r="AH111" s="147"/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  <c r="BI111" s="147"/>
    </row>
    <row r="112" spans="2:61" x14ac:dyDescent="0.2"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  <c r="L112" s="147"/>
      <c r="M112" s="147"/>
      <c r="N112" s="147"/>
      <c r="O112" s="147"/>
      <c r="P112" s="147"/>
      <c r="Q112" s="147"/>
      <c r="R112" s="147"/>
      <c r="S112" s="147"/>
      <c r="T112" s="147"/>
      <c r="U112" s="147"/>
      <c r="V112" s="147"/>
      <c r="W112" s="147"/>
      <c r="X112" s="147"/>
      <c r="Y112" s="147"/>
      <c r="Z112" s="147"/>
      <c r="AA112" s="147"/>
      <c r="AB112" s="147"/>
      <c r="AC112" s="147"/>
      <c r="AD112" s="147"/>
      <c r="AE112" s="147"/>
      <c r="AF112" s="147"/>
      <c r="AG112" s="147"/>
      <c r="AH112" s="147"/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47"/>
      <c r="AT112" s="147"/>
      <c r="AU112" s="147"/>
      <c r="AV112" s="147"/>
      <c r="AW112" s="147"/>
      <c r="AX112" s="147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  <c r="BI112" s="147"/>
    </row>
    <row r="113" spans="2:61" x14ac:dyDescent="0.2">
      <c r="B113" s="147"/>
      <c r="C113" s="147"/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  <c r="W113" s="147"/>
      <c r="X113" s="147"/>
      <c r="Y113" s="147"/>
      <c r="Z113" s="147"/>
      <c r="AA113" s="147"/>
      <c r="AB113" s="147"/>
      <c r="AC113" s="147"/>
      <c r="AD113" s="147"/>
      <c r="AE113" s="147"/>
      <c r="AF113" s="147"/>
      <c r="AG113" s="147"/>
      <c r="AH113" s="147"/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  <c r="AW113" s="147"/>
      <c r="AX113" s="147"/>
      <c r="AY113" s="147"/>
      <c r="AZ113" s="147"/>
      <c r="BA113" s="147"/>
      <c r="BB113" s="147"/>
      <c r="BC113" s="147"/>
      <c r="BD113" s="147"/>
      <c r="BE113" s="147"/>
      <c r="BF113" s="147"/>
      <c r="BG113" s="147"/>
      <c r="BH113" s="147"/>
      <c r="BI113" s="147"/>
    </row>
    <row r="114" spans="2:61" x14ac:dyDescent="0.2">
      <c r="B114" s="147"/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  <c r="R114" s="147"/>
      <c r="S114" s="147"/>
      <c r="T114" s="147"/>
      <c r="U114" s="147"/>
      <c r="V114" s="147"/>
      <c r="W114" s="147"/>
      <c r="X114" s="147"/>
      <c r="Y114" s="147"/>
      <c r="Z114" s="147"/>
      <c r="AA114" s="147"/>
      <c r="AB114" s="147"/>
      <c r="AC114" s="147"/>
      <c r="AD114" s="147"/>
      <c r="AE114" s="147"/>
      <c r="AF114" s="147"/>
      <c r="AG114" s="147"/>
      <c r="AH114" s="147"/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47"/>
      <c r="AS114" s="147"/>
      <c r="AT114" s="147"/>
      <c r="AU114" s="147"/>
      <c r="AV114" s="147"/>
      <c r="AW114" s="147"/>
      <c r="AX114" s="147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  <c r="BI114" s="147"/>
    </row>
    <row r="115" spans="2:61" x14ac:dyDescent="0.2">
      <c r="B115" s="147"/>
      <c r="C115" s="147"/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7"/>
      <c r="O115" s="147"/>
      <c r="P115" s="147"/>
      <c r="Q115" s="147"/>
      <c r="R115" s="147"/>
      <c r="S115" s="147"/>
      <c r="T115" s="147"/>
      <c r="U115" s="147"/>
      <c r="V115" s="147"/>
      <c r="W115" s="147"/>
      <c r="X115" s="147"/>
      <c r="Y115" s="147"/>
      <c r="Z115" s="147"/>
      <c r="AA115" s="147"/>
      <c r="AB115" s="147"/>
      <c r="AC115" s="147"/>
      <c r="AD115" s="147"/>
      <c r="AE115" s="147"/>
      <c r="AF115" s="147"/>
      <c r="AG115" s="147"/>
      <c r="AH115" s="147"/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  <c r="BB115" s="147"/>
      <c r="BC115" s="147"/>
      <c r="BD115" s="147"/>
      <c r="BE115" s="147"/>
      <c r="BF115" s="147"/>
      <c r="BG115" s="147"/>
      <c r="BH115" s="147"/>
      <c r="BI115" s="147"/>
    </row>
    <row r="116" spans="2:61" x14ac:dyDescent="0.2">
      <c r="B116" s="147"/>
      <c r="C116" s="147"/>
      <c r="D116" s="147"/>
      <c r="E116" s="147"/>
      <c r="F116" s="147"/>
      <c r="G116" s="147"/>
      <c r="H116" s="147"/>
      <c r="I116" s="147"/>
      <c r="J116" s="147"/>
      <c r="K116" s="147"/>
      <c r="L116" s="147"/>
      <c r="M116" s="147"/>
      <c r="N116" s="147"/>
      <c r="O116" s="147"/>
      <c r="P116" s="147"/>
      <c r="Q116" s="147"/>
      <c r="R116" s="147"/>
      <c r="S116" s="147"/>
      <c r="T116" s="147"/>
      <c r="U116" s="147"/>
      <c r="V116" s="147"/>
      <c r="W116" s="147"/>
      <c r="X116" s="147"/>
      <c r="Y116" s="147"/>
      <c r="Z116" s="147"/>
      <c r="AA116" s="147"/>
      <c r="AB116" s="147"/>
      <c r="AC116" s="147"/>
      <c r="AD116" s="147"/>
      <c r="AE116" s="147"/>
      <c r="AF116" s="147"/>
      <c r="AG116" s="147"/>
      <c r="AH116" s="147"/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147"/>
      <c r="AX116" s="147"/>
      <c r="AY116" s="147"/>
      <c r="AZ116" s="147"/>
      <c r="BA116" s="147"/>
      <c r="BB116" s="147"/>
      <c r="BC116" s="147"/>
      <c r="BD116" s="147"/>
      <c r="BE116" s="147"/>
      <c r="BF116" s="147"/>
      <c r="BG116" s="147"/>
      <c r="BH116" s="147"/>
      <c r="BI116" s="147"/>
    </row>
    <row r="117" spans="2:61" x14ac:dyDescent="0.2">
      <c r="B117" s="147"/>
      <c r="C117" s="147"/>
      <c r="D117" s="147"/>
      <c r="E117" s="147"/>
      <c r="F117" s="147"/>
      <c r="G117" s="147"/>
      <c r="H117" s="147"/>
      <c r="I117" s="147"/>
      <c r="J117" s="147"/>
      <c r="K117" s="147"/>
      <c r="L117" s="147"/>
      <c r="M117" s="147"/>
      <c r="N117" s="147"/>
      <c r="O117" s="147"/>
      <c r="P117" s="147"/>
      <c r="Q117" s="147"/>
      <c r="R117" s="147"/>
      <c r="S117" s="147"/>
      <c r="T117" s="147"/>
      <c r="U117" s="147"/>
      <c r="V117" s="147"/>
      <c r="W117" s="147"/>
      <c r="X117" s="147"/>
      <c r="Y117" s="147"/>
      <c r="Z117" s="147"/>
      <c r="AA117" s="147"/>
      <c r="AB117" s="147"/>
      <c r="AC117" s="147"/>
      <c r="AD117" s="147"/>
      <c r="AE117" s="147"/>
      <c r="AF117" s="147"/>
      <c r="AG117" s="147"/>
      <c r="AH117" s="147"/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  <c r="BB117" s="147"/>
      <c r="BC117" s="147"/>
      <c r="BD117" s="147"/>
      <c r="BE117" s="147"/>
      <c r="BF117" s="147"/>
      <c r="BG117" s="147"/>
      <c r="BH117" s="147"/>
      <c r="BI117" s="147"/>
    </row>
    <row r="118" spans="2:61" x14ac:dyDescent="0.2">
      <c r="B118" s="147"/>
      <c r="C118" s="147"/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7"/>
      <c r="W118" s="147"/>
      <c r="X118" s="147"/>
      <c r="Y118" s="147"/>
      <c r="Z118" s="147"/>
      <c r="AA118" s="147"/>
      <c r="AB118" s="147"/>
      <c r="AC118" s="147"/>
      <c r="AD118" s="147"/>
      <c r="AE118" s="147"/>
      <c r="AF118" s="147"/>
      <c r="AG118" s="147"/>
      <c r="AH118" s="147"/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147"/>
      <c r="AX118" s="147"/>
      <c r="AY118" s="147"/>
      <c r="AZ118" s="147"/>
      <c r="BA118" s="147"/>
      <c r="BB118" s="147"/>
      <c r="BC118" s="147"/>
      <c r="BD118" s="147"/>
      <c r="BE118" s="147"/>
      <c r="BF118" s="147"/>
      <c r="BG118" s="147"/>
      <c r="BH118" s="147"/>
      <c r="BI118" s="147"/>
    </row>
    <row r="119" spans="2:61" x14ac:dyDescent="0.2">
      <c r="B119" s="147"/>
      <c r="C119" s="147"/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/>
      <c r="W119" s="147"/>
      <c r="X119" s="147"/>
      <c r="Y119" s="147"/>
      <c r="Z119" s="147"/>
      <c r="AA119" s="147"/>
      <c r="AB119" s="147"/>
      <c r="AC119" s="147"/>
      <c r="AD119" s="147"/>
      <c r="AE119" s="147"/>
      <c r="AF119" s="147"/>
      <c r="AG119" s="147"/>
      <c r="AH119" s="147"/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  <c r="BB119" s="147"/>
      <c r="BC119" s="147"/>
      <c r="BD119" s="147"/>
      <c r="BE119" s="147"/>
      <c r="BF119" s="147"/>
      <c r="BG119" s="147"/>
      <c r="BH119" s="147"/>
      <c r="BI119" s="147"/>
    </row>
    <row r="120" spans="2:61" x14ac:dyDescent="0.2">
      <c r="B120" s="147"/>
      <c r="C120" s="147"/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  <c r="W120" s="147"/>
      <c r="X120" s="147"/>
      <c r="Y120" s="147"/>
      <c r="Z120" s="147"/>
      <c r="AA120" s="147"/>
      <c r="AB120" s="147"/>
      <c r="AC120" s="147"/>
      <c r="AD120" s="147"/>
      <c r="AE120" s="147"/>
      <c r="AF120" s="147"/>
      <c r="AG120" s="147"/>
      <c r="AH120" s="147"/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147"/>
      <c r="AX120" s="147"/>
      <c r="AY120" s="147"/>
      <c r="AZ120" s="147"/>
      <c r="BA120" s="147"/>
      <c r="BB120" s="147"/>
      <c r="BC120" s="147"/>
      <c r="BD120" s="147"/>
      <c r="BE120" s="147"/>
      <c r="BF120" s="147"/>
      <c r="BG120" s="147"/>
      <c r="BH120" s="147"/>
      <c r="BI120" s="147"/>
    </row>
    <row r="121" spans="2:61" x14ac:dyDescent="0.2">
      <c r="B121" s="147"/>
      <c r="C121" s="147"/>
      <c r="D121" s="147"/>
      <c r="E121" s="147"/>
      <c r="F121" s="147"/>
      <c r="G121" s="147"/>
      <c r="H121" s="147"/>
      <c r="I121" s="147"/>
      <c r="J121" s="147"/>
      <c r="K121" s="147"/>
      <c r="L121" s="147"/>
      <c r="M121" s="147"/>
      <c r="N121" s="147"/>
      <c r="O121" s="147"/>
      <c r="P121" s="147"/>
      <c r="Q121" s="147"/>
      <c r="R121" s="147"/>
      <c r="S121" s="147"/>
      <c r="T121" s="147"/>
      <c r="U121" s="147"/>
      <c r="V121" s="147"/>
      <c r="W121" s="147"/>
      <c r="X121" s="147"/>
      <c r="Y121" s="147"/>
      <c r="Z121" s="147"/>
      <c r="AA121" s="147"/>
      <c r="AB121" s="147"/>
      <c r="AC121" s="147"/>
      <c r="AD121" s="147"/>
      <c r="AE121" s="147"/>
      <c r="AF121" s="147"/>
      <c r="AG121" s="147"/>
      <c r="AH121" s="147"/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  <c r="BB121" s="147"/>
      <c r="BC121" s="147"/>
      <c r="BD121" s="147"/>
      <c r="BE121" s="147"/>
      <c r="BF121" s="147"/>
      <c r="BG121" s="147"/>
      <c r="BH121" s="147"/>
      <c r="BI121" s="147"/>
    </row>
    <row r="122" spans="2:61" x14ac:dyDescent="0.2">
      <c r="B122" s="147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  <c r="Z122" s="147"/>
      <c r="AA122" s="147"/>
      <c r="AB122" s="147"/>
      <c r="AC122" s="147"/>
      <c r="AD122" s="147"/>
      <c r="AE122" s="147"/>
      <c r="AF122" s="147"/>
      <c r="AG122" s="147"/>
      <c r="AH122" s="147"/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47"/>
      <c r="BB122" s="147"/>
      <c r="BC122" s="147"/>
      <c r="BD122" s="147"/>
      <c r="BE122" s="147"/>
      <c r="BF122" s="147"/>
      <c r="BG122" s="147"/>
      <c r="BH122" s="147"/>
      <c r="BI122" s="147"/>
    </row>
    <row r="123" spans="2:61" x14ac:dyDescent="0.2">
      <c r="B123" s="147"/>
      <c r="C123" s="147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  <c r="Z123" s="147"/>
      <c r="AA123" s="147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  <c r="BI123" s="147"/>
    </row>
    <row r="124" spans="2:61" x14ac:dyDescent="0.2">
      <c r="B124" s="147"/>
      <c r="C124" s="147"/>
      <c r="D124" s="147"/>
      <c r="E124" s="147"/>
      <c r="F124" s="147"/>
      <c r="G124" s="147"/>
      <c r="H124" s="147"/>
      <c r="I124" s="147"/>
      <c r="J124" s="147"/>
      <c r="K124" s="147"/>
      <c r="L124" s="147"/>
      <c r="M124" s="147"/>
      <c r="N124" s="147"/>
      <c r="O124" s="147"/>
      <c r="P124" s="147"/>
      <c r="Q124" s="147"/>
      <c r="R124" s="147"/>
      <c r="S124" s="147"/>
      <c r="T124" s="147"/>
      <c r="U124" s="147"/>
      <c r="V124" s="147"/>
      <c r="W124" s="147"/>
      <c r="X124" s="147"/>
      <c r="Y124" s="147"/>
      <c r="Z124" s="147"/>
      <c r="AA124" s="147"/>
      <c r="AB124" s="147"/>
      <c r="AC124" s="147"/>
      <c r="AD124" s="147"/>
      <c r="AE124" s="147"/>
      <c r="AF124" s="147"/>
      <c r="AG124" s="147"/>
      <c r="AH124" s="147"/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  <c r="BB124" s="147"/>
      <c r="BC124" s="147"/>
      <c r="BD124" s="147"/>
      <c r="BE124" s="147"/>
      <c r="BF124" s="147"/>
      <c r="BG124" s="147"/>
      <c r="BH124" s="147"/>
      <c r="BI124" s="147"/>
    </row>
    <row r="125" spans="2:61" x14ac:dyDescent="0.2">
      <c r="B125" s="147"/>
      <c r="C125" s="147"/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7"/>
      <c r="W125" s="147"/>
      <c r="X125" s="147"/>
      <c r="Y125" s="147"/>
      <c r="Z125" s="147"/>
      <c r="AA125" s="147"/>
      <c r="AB125" s="147"/>
      <c r="AC125" s="147"/>
      <c r="AD125" s="147"/>
      <c r="AE125" s="147"/>
      <c r="AF125" s="147"/>
      <c r="AG125" s="147"/>
      <c r="AH125" s="147"/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147"/>
      <c r="AZ125" s="147"/>
      <c r="BA125" s="147"/>
      <c r="BB125" s="147"/>
      <c r="BC125" s="147"/>
      <c r="BD125" s="147"/>
      <c r="BE125" s="147"/>
      <c r="BF125" s="147"/>
      <c r="BG125" s="147"/>
      <c r="BH125" s="147"/>
      <c r="BI125" s="147"/>
    </row>
    <row r="126" spans="2:61" x14ac:dyDescent="0.2">
      <c r="B126" s="147"/>
      <c r="C126" s="147"/>
      <c r="D126" s="147"/>
      <c r="E126" s="147"/>
      <c r="F126" s="147"/>
      <c r="G126" s="147"/>
      <c r="H126" s="147"/>
      <c r="I126" s="147"/>
      <c r="J126" s="147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  <c r="X126" s="147"/>
      <c r="Y126" s="147"/>
      <c r="Z126" s="147"/>
      <c r="AA126" s="147"/>
      <c r="AB126" s="147"/>
      <c r="AC126" s="147"/>
      <c r="AD126" s="147"/>
      <c r="AE126" s="147"/>
      <c r="AF126" s="147"/>
      <c r="AG126" s="147"/>
      <c r="AH126" s="147"/>
      <c r="AI126" s="147"/>
      <c r="AJ126" s="147"/>
      <c r="AK126" s="147"/>
      <c r="AL126" s="147"/>
      <c r="AM126" s="147"/>
      <c r="AN126" s="147"/>
      <c r="AO126" s="147"/>
      <c r="AP126" s="147"/>
      <c r="AQ126" s="147"/>
      <c r="AR126" s="147"/>
      <c r="AS126" s="147"/>
      <c r="AT126" s="147"/>
      <c r="AU126" s="147"/>
      <c r="AV126" s="147"/>
      <c r="AW126" s="147"/>
      <c r="AX126" s="147"/>
      <c r="AY126" s="147"/>
      <c r="AZ126" s="147"/>
      <c r="BA126" s="147"/>
      <c r="BB126" s="147"/>
      <c r="BC126" s="147"/>
      <c r="BD126" s="147"/>
      <c r="BE126" s="147"/>
      <c r="BF126" s="147"/>
      <c r="BG126" s="147"/>
      <c r="BH126" s="147"/>
      <c r="BI126" s="147"/>
    </row>
    <row r="127" spans="2:61" x14ac:dyDescent="0.2">
      <c r="B127" s="147"/>
      <c r="C127" s="147"/>
      <c r="D127" s="147"/>
      <c r="E127" s="147"/>
      <c r="F127" s="147"/>
      <c r="G127" s="147"/>
      <c r="H127" s="147"/>
      <c r="I127" s="147"/>
      <c r="J127" s="147"/>
      <c r="K127" s="147"/>
      <c r="L127" s="147"/>
      <c r="M127" s="147"/>
      <c r="N127" s="147"/>
      <c r="O127" s="147"/>
      <c r="P127" s="147"/>
      <c r="Q127" s="147"/>
      <c r="R127" s="147"/>
      <c r="S127" s="147"/>
      <c r="T127" s="147"/>
      <c r="U127" s="147"/>
      <c r="V127" s="147"/>
      <c r="W127" s="147"/>
      <c r="X127" s="147"/>
      <c r="Y127" s="147"/>
      <c r="Z127" s="147"/>
      <c r="AA127" s="147"/>
      <c r="AB127" s="147"/>
      <c r="AC127" s="147"/>
      <c r="AD127" s="147"/>
      <c r="AE127" s="147"/>
      <c r="AF127" s="147"/>
      <c r="AG127" s="147"/>
      <c r="AH127" s="147"/>
      <c r="AI127" s="147"/>
      <c r="AJ127" s="147"/>
      <c r="AK127" s="147"/>
      <c r="AL127" s="147"/>
      <c r="AM127" s="147"/>
      <c r="AN127" s="147"/>
      <c r="AO127" s="147"/>
      <c r="AP127" s="147"/>
      <c r="AQ127" s="147"/>
      <c r="AR127" s="147"/>
      <c r="AS127" s="147"/>
      <c r="AT127" s="147"/>
      <c r="AU127" s="147"/>
      <c r="AV127" s="147"/>
      <c r="AW127" s="147"/>
      <c r="AX127" s="147"/>
      <c r="AY127" s="147"/>
      <c r="AZ127" s="147"/>
      <c r="BA127" s="147"/>
      <c r="BB127" s="147"/>
      <c r="BC127" s="147"/>
      <c r="BD127" s="147"/>
      <c r="BE127" s="147"/>
      <c r="BF127" s="147"/>
      <c r="BG127" s="147"/>
      <c r="BH127" s="147"/>
      <c r="BI127" s="147"/>
    </row>
    <row r="128" spans="2:61" x14ac:dyDescent="0.2">
      <c r="B128" s="147"/>
      <c r="C128" s="147"/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7"/>
      <c r="O128" s="147"/>
      <c r="P128" s="147"/>
      <c r="Q128" s="147"/>
      <c r="R128" s="147"/>
      <c r="S128" s="147"/>
      <c r="T128" s="147"/>
      <c r="U128" s="147"/>
      <c r="V128" s="147"/>
      <c r="W128" s="147"/>
      <c r="X128" s="147"/>
      <c r="Y128" s="147"/>
      <c r="Z128" s="147"/>
      <c r="AA128" s="147"/>
      <c r="AB128" s="147"/>
      <c r="AC128" s="147"/>
      <c r="AD128" s="147"/>
      <c r="AE128" s="147"/>
      <c r="AF128" s="147"/>
      <c r="AG128" s="147"/>
      <c r="AH128" s="147"/>
      <c r="AI128" s="147"/>
      <c r="AJ128" s="147"/>
      <c r="AK128" s="147"/>
      <c r="AL128" s="147"/>
      <c r="AM128" s="147"/>
      <c r="AN128" s="147"/>
      <c r="AO128" s="147"/>
      <c r="AP128" s="147"/>
      <c r="AQ128" s="147"/>
      <c r="AR128" s="147"/>
      <c r="AS128" s="147"/>
      <c r="AT128" s="147"/>
      <c r="AU128" s="147"/>
      <c r="AV128" s="147"/>
      <c r="AW128" s="147"/>
      <c r="AX128" s="147"/>
      <c r="AY128" s="147"/>
      <c r="AZ128" s="147"/>
      <c r="BA128" s="147"/>
      <c r="BB128" s="147"/>
      <c r="BC128" s="147"/>
      <c r="BD128" s="147"/>
      <c r="BE128" s="147"/>
      <c r="BF128" s="147"/>
      <c r="BG128" s="147"/>
      <c r="BH128" s="147"/>
      <c r="BI128" s="147"/>
    </row>
    <row r="129" spans="2:61" x14ac:dyDescent="0.2">
      <c r="B129" s="147"/>
      <c r="C129" s="147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  <c r="W129" s="147"/>
      <c r="X129" s="147"/>
      <c r="Y129" s="147"/>
      <c r="Z129" s="147"/>
      <c r="AA129" s="147"/>
      <c r="AB129" s="147"/>
      <c r="AC129" s="147"/>
      <c r="AD129" s="147"/>
      <c r="AE129" s="147"/>
      <c r="AF129" s="147"/>
      <c r="AG129" s="147"/>
      <c r="AH129" s="147"/>
      <c r="AI129" s="147"/>
      <c r="AJ129" s="147"/>
      <c r="AK129" s="147"/>
      <c r="AL129" s="147"/>
      <c r="AM129" s="147"/>
      <c r="AN129" s="147"/>
      <c r="AO129" s="147"/>
      <c r="AP129" s="147"/>
      <c r="AQ129" s="147"/>
      <c r="AR129" s="147"/>
      <c r="AS129" s="147"/>
      <c r="AT129" s="147"/>
      <c r="AU129" s="147"/>
      <c r="AV129" s="147"/>
      <c r="AW129" s="147"/>
      <c r="AX129" s="147"/>
      <c r="AY129" s="147"/>
      <c r="AZ129" s="147"/>
      <c r="BA129" s="147"/>
      <c r="BB129" s="147"/>
      <c r="BC129" s="147"/>
      <c r="BD129" s="147"/>
      <c r="BE129" s="147"/>
      <c r="BF129" s="147"/>
      <c r="BG129" s="147"/>
      <c r="BH129" s="147"/>
      <c r="BI129" s="147"/>
    </row>
    <row r="130" spans="2:61" x14ac:dyDescent="0.2">
      <c r="B130" s="147"/>
      <c r="C130" s="147"/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  <c r="R130" s="147"/>
      <c r="S130" s="147"/>
      <c r="T130" s="147"/>
      <c r="U130" s="147"/>
      <c r="V130" s="147"/>
      <c r="W130" s="147"/>
      <c r="X130" s="147"/>
      <c r="Y130" s="147"/>
      <c r="Z130" s="147"/>
      <c r="AA130" s="147"/>
      <c r="AB130" s="147"/>
      <c r="AC130" s="147"/>
      <c r="AD130" s="147"/>
      <c r="AE130" s="147"/>
      <c r="AF130" s="147"/>
      <c r="AG130" s="147"/>
      <c r="AH130" s="147"/>
      <c r="AI130" s="147"/>
      <c r="AJ130" s="147"/>
      <c r="AK130" s="147"/>
      <c r="AL130" s="147"/>
      <c r="AM130" s="147"/>
      <c r="AN130" s="147"/>
      <c r="AO130" s="147"/>
      <c r="AP130" s="147"/>
      <c r="AQ130" s="147"/>
      <c r="AR130" s="147"/>
      <c r="AS130" s="147"/>
      <c r="AT130" s="147"/>
      <c r="AU130" s="147"/>
      <c r="AV130" s="147"/>
      <c r="AW130" s="147"/>
      <c r="AX130" s="147"/>
      <c r="AY130" s="147"/>
      <c r="AZ130" s="147"/>
      <c r="BA130" s="147"/>
      <c r="BB130" s="147"/>
      <c r="BC130" s="147"/>
      <c r="BD130" s="147"/>
      <c r="BE130" s="147"/>
      <c r="BF130" s="147"/>
      <c r="BG130" s="147"/>
      <c r="BH130" s="147"/>
      <c r="BI130" s="147"/>
    </row>
    <row r="131" spans="2:61" x14ac:dyDescent="0.2">
      <c r="B131" s="147"/>
      <c r="C131" s="147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  <c r="R131" s="147"/>
      <c r="S131" s="147"/>
      <c r="T131" s="147"/>
      <c r="U131" s="147"/>
      <c r="V131" s="147"/>
      <c r="W131" s="147"/>
      <c r="X131" s="147"/>
      <c r="Y131" s="147"/>
      <c r="Z131" s="147"/>
      <c r="AA131" s="147"/>
      <c r="AB131" s="147"/>
      <c r="AC131" s="147"/>
      <c r="AD131" s="147"/>
      <c r="AE131" s="147"/>
      <c r="AF131" s="147"/>
      <c r="AG131" s="147"/>
      <c r="AH131" s="147"/>
      <c r="AI131" s="147"/>
      <c r="AJ131" s="147"/>
      <c r="AK131" s="147"/>
      <c r="AL131" s="147"/>
      <c r="AM131" s="147"/>
      <c r="AN131" s="147"/>
      <c r="AO131" s="147"/>
      <c r="AP131" s="147"/>
      <c r="AQ131" s="147"/>
      <c r="AR131" s="147"/>
      <c r="AS131" s="147"/>
      <c r="AT131" s="147"/>
      <c r="AU131" s="147"/>
      <c r="AV131" s="147"/>
      <c r="AW131" s="147"/>
      <c r="AX131" s="147"/>
      <c r="AY131" s="147"/>
      <c r="AZ131" s="147"/>
      <c r="BA131" s="147"/>
      <c r="BB131" s="147"/>
      <c r="BC131" s="147"/>
      <c r="BD131" s="147"/>
      <c r="BE131" s="147"/>
      <c r="BF131" s="147"/>
      <c r="BG131" s="147"/>
      <c r="BH131" s="147"/>
      <c r="BI131" s="147"/>
    </row>
    <row r="132" spans="2:61" x14ac:dyDescent="0.2">
      <c r="B132" s="147"/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  <c r="R132" s="147"/>
      <c r="S132" s="147"/>
      <c r="T132" s="147"/>
      <c r="U132" s="147"/>
      <c r="V132" s="147"/>
      <c r="W132" s="147"/>
      <c r="X132" s="147"/>
      <c r="Y132" s="147"/>
      <c r="Z132" s="147"/>
      <c r="AA132" s="147"/>
      <c r="AB132" s="147"/>
      <c r="AC132" s="147"/>
      <c r="AD132" s="147"/>
      <c r="AE132" s="147"/>
      <c r="AF132" s="147"/>
      <c r="AG132" s="147"/>
      <c r="AH132" s="147"/>
      <c r="AI132" s="147"/>
      <c r="AJ132" s="147"/>
      <c r="AK132" s="147"/>
      <c r="AL132" s="147"/>
      <c r="AM132" s="147"/>
      <c r="AN132" s="147"/>
      <c r="AO132" s="147"/>
      <c r="AP132" s="147"/>
      <c r="AQ132" s="147"/>
      <c r="AR132" s="147"/>
      <c r="AS132" s="147"/>
      <c r="AT132" s="147"/>
      <c r="AU132" s="147"/>
      <c r="AV132" s="147"/>
      <c r="AW132" s="147"/>
      <c r="AX132" s="147"/>
      <c r="AY132" s="147"/>
      <c r="AZ132" s="147"/>
      <c r="BA132" s="147"/>
      <c r="BB132" s="147"/>
      <c r="BC132" s="147"/>
      <c r="BD132" s="147"/>
      <c r="BE132" s="147"/>
      <c r="BF132" s="147"/>
      <c r="BG132" s="147"/>
      <c r="BH132" s="147"/>
      <c r="BI132" s="147"/>
    </row>
    <row r="133" spans="2:61" x14ac:dyDescent="0.2">
      <c r="B133" s="147"/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7"/>
      <c r="Z133" s="147"/>
      <c r="AA133" s="147"/>
      <c r="AB133" s="147"/>
      <c r="AC133" s="147"/>
      <c r="AD133" s="147"/>
      <c r="AE133" s="147"/>
      <c r="AF133" s="147"/>
      <c r="AG133" s="147"/>
      <c r="AH133" s="147"/>
      <c r="AI133" s="147"/>
      <c r="AJ133" s="147"/>
      <c r="AK133" s="147"/>
      <c r="AL133" s="147"/>
      <c r="AM133" s="147"/>
      <c r="AN133" s="147"/>
      <c r="AO133" s="147"/>
      <c r="AP133" s="147"/>
      <c r="AQ133" s="147"/>
      <c r="AR133" s="147"/>
      <c r="AS133" s="147"/>
      <c r="AT133" s="147"/>
      <c r="AU133" s="147"/>
      <c r="AV133" s="147"/>
      <c r="AW133" s="147"/>
      <c r="AX133" s="147"/>
      <c r="AY133" s="147"/>
      <c r="AZ133" s="147"/>
      <c r="BA133" s="147"/>
      <c r="BB133" s="147"/>
      <c r="BC133" s="147"/>
      <c r="BD133" s="147"/>
      <c r="BE133" s="147"/>
      <c r="BF133" s="147"/>
      <c r="BG133" s="147"/>
      <c r="BH133" s="147"/>
      <c r="BI133" s="147"/>
    </row>
    <row r="134" spans="2:61" x14ac:dyDescent="0.2">
      <c r="B134" s="147"/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  <c r="X134" s="147"/>
      <c r="Y134" s="147"/>
      <c r="Z134" s="147"/>
      <c r="AA134" s="147"/>
      <c r="AB134" s="147"/>
      <c r="AC134" s="147"/>
      <c r="AD134" s="147"/>
      <c r="AE134" s="147"/>
      <c r="AF134" s="147"/>
      <c r="AG134" s="147"/>
      <c r="AH134" s="147"/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  <c r="BB134" s="147"/>
      <c r="BC134" s="147"/>
      <c r="BD134" s="147"/>
      <c r="BE134" s="147"/>
      <c r="BF134" s="147"/>
      <c r="BG134" s="147"/>
      <c r="BH134" s="147"/>
      <c r="BI134" s="147"/>
    </row>
    <row r="135" spans="2:61" x14ac:dyDescent="0.2">
      <c r="B135" s="147"/>
      <c r="C135" s="147"/>
      <c r="D135" s="147"/>
      <c r="E135" s="147"/>
      <c r="F135" s="147"/>
      <c r="G135" s="147"/>
      <c r="H135" s="147"/>
      <c r="I135" s="147"/>
      <c r="J135" s="147"/>
      <c r="K135" s="147"/>
      <c r="L135" s="147"/>
      <c r="M135" s="147"/>
      <c r="N135" s="147"/>
      <c r="O135" s="147"/>
      <c r="P135" s="147"/>
      <c r="Q135" s="147"/>
      <c r="R135" s="147"/>
      <c r="S135" s="147"/>
      <c r="T135" s="147"/>
      <c r="U135" s="147"/>
      <c r="V135" s="147"/>
      <c r="W135" s="147"/>
      <c r="X135" s="147"/>
      <c r="Y135" s="147"/>
      <c r="Z135" s="147"/>
      <c r="AA135" s="147"/>
      <c r="AB135" s="147"/>
      <c r="AC135" s="147"/>
      <c r="AD135" s="147"/>
      <c r="AE135" s="147"/>
      <c r="AF135" s="147"/>
      <c r="AG135" s="147"/>
      <c r="AH135" s="147"/>
      <c r="AI135" s="147"/>
      <c r="AJ135" s="147"/>
      <c r="AK135" s="147"/>
      <c r="AL135" s="147"/>
      <c r="AM135" s="147"/>
      <c r="AN135" s="147"/>
      <c r="AO135" s="147"/>
      <c r="AP135" s="147"/>
      <c r="AQ135" s="147"/>
      <c r="AR135" s="147"/>
      <c r="AS135" s="147"/>
      <c r="AT135" s="147"/>
      <c r="AU135" s="147"/>
      <c r="AV135" s="147"/>
      <c r="AW135" s="147"/>
      <c r="AX135" s="147"/>
      <c r="AY135" s="147"/>
      <c r="AZ135" s="147"/>
      <c r="BA135" s="147"/>
      <c r="BB135" s="147"/>
      <c r="BC135" s="147"/>
      <c r="BD135" s="147"/>
      <c r="BE135" s="147"/>
      <c r="BF135" s="147"/>
      <c r="BG135" s="147"/>
      <c r="BH135" s="147"/>
      <c r="BI135" s="147"/>
    </row>
    <row r="136" spans="2:61" x14ac:dyDescent="0.2">
      <c r="B136" s="147"/>
      <c r="C136" s="147"/>
      <c r="D136" s="147"/>
      <c r="E136" s="147"/>
      <c r="F136" s="147"/>
      <c r="G136" s="147"/>
      <c r="H136" s="147"/>
      <c r="I136" s="147"/>
      <c r="J136" s="147"/>
      <c r="K136" s="147"/>
      <c r="L136" s="147"/>
      <c r="M136" s="147"/>
      <c r="N136" s="147"/>
      <c r="O136" s="147"/>
      <c r="P136" s="147"/>
      <c r="Q136" s="147"/>
      <c r="R136" s="147"/>
      <c r="S136" s="147"/>
      <c r="T136" s="147"/>
      <c r="U136" s="147"/>
      <c r="V136" s="147"/>
      <c r="W136" s="147"/>
      <c r="X136" s="147"/>
      <c r="Y136" s="147"/>
      <c r="Z136" s="147"/>
      <c r="AA136" s="147"/>
      <c r="AB136" s="147"/>
      <c r="AC136" s="147"/>
      <c r="AD136" s="147"/>
      <c r="AE136" s="147"/>
      <c r="AF136" s="147"/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7"/>
      <c r="AU136" s="147"/>
      <c r="AV136" s="147"/>
      <c r="AW136" s="147"/>
      <c r="AX136" s="147"/>
      <c r="AY136" s="147"/>
      <c r="AZ136" s="147"/>
      <c r="BA136" s="147"/>
      <c r="BB136" s="147"/>
      <c r="BC136" s="147"/>
      <c r="BD136" s="147"/>
      <c r="BE136" s="147"/>
      <c r="BF136" s="147"/>
      <c r="BG136" s="147"/>
      <c r="BH136" s="147"/>
      <c r="BI136" s="147"/>
    </row>
    <row r="137" spans="2:61" x14ac:dyDescent="0.2">
      <c r="B137" s="147"/>
      <c r="C137" s="147"/>
      <c r="D137" s="147"/>
      <c r="E137" s="147"/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  <c r="R137" s="147"/>
      <c r="S137" s="147"/>
      <c r="T137" s="147"/>
      <c r="U137" s="147"/>
      <c r="V137" s="147"/>
      <c r="W137" s="147"/>
      <c r="X137" s="147"/>
      <c r="Y137" s="147"/>
      <c r="Z137" s="147"/>
      <c r="AA137" s="147"/>
      <c r="AB137" s="147"/>
      <c r="AC137" s="147"/>
      <c r="AD137" s="147"/>
      <c r="AE137" s="147"/>
      <c r="AF137" s="147"/>
      <c r="AG137" s="147"/>
      <c r="AH137" s="147"/>
      <c r="AI137" s="147"/>
      <c r="AJ137" s="147"/>
      <c r="AK137" s="147"/>
      <c r="AL137" s="147"/>
      <c r="AM137" s="147"/>
      <c r="AN137" s="147"/>
      <c r="AO137" s="147"/>
      <c r="AP137" s="147"/>
      <c r="AQ137" s="147"/>
      <c r="AR137" s="147"/>
      <c r="AS137" s="147"/>
      <c r="AT137" s="147"/>
      <c r="AU137" s="147"/>
      <c r="AV137" s="147"/>
      <c r="AW137" s="147"/>
      <c r="AX137" s="147"/>
      <c r="AY137" s="147"/>
      <c r="AZ137" s="147"/>
      <c r="BA137" s="147"/>
      <c r="BB137" s="147"/>
      <c r="BC137" s="147"/>
      <c r="BD137" s="147"/>
      <c r="BE137" s="147"/>
      <c r="BF137" s="147"/>
      <c r="BG137" s="147"/>
      <c r="BH137" s="147"/>
      <c r="BI137" s="147"/>
    </row>
    <row r="138" spans="2:61" x14ac:dyDescent="0.2"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47"/>
      <c r="O138" s="147"/>
      <c r="P138" s="147"/>
      <c r="Q138" s="147"/>
      <c r="R138" s="147"/>
      <c r="S138" s="147"/>
      <c r="T138" s="147"/>
      <c r="U138" s="147"/>
      <c r="V138" s="147"/>
      <c r="W138" s="147"/>
      <c r="X138" s="147"/>
      <c r="Y138" s="147"/>
      <c r="Z138" s="147"/>
      <c r="AA138" s="147"/>
      <c r="AB138" s="147"/>
      <c r="AC138" s="147"/>
      <c r="AD138" s="147"/>
      <c r="AE138" s="147"/>
      <c r="AF138" s="147"/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147"/>
      <c r="AX138" s="147"/>
      <c r="AY138" s="147"/>
      <c r="AZ138" s="147"/>
      <c r="BA138" s="147"/>
      <c r="BB138" s="147"/>
      <c r="BC138" s="147"/>
      <c r="BD138" s="147"/>
      <c r="BE138" s="147"/>
      <c r="BF138" s="147"/>
      <c r="BG138" s="147"/>
      <c r="BH138" s="147"/>
      <c r="BI138" s="147"/>
    </row>
    <row r="139" spans="2:61" x14ac:dyDescent="0.2">
      <c r="B139" s="147"/>
      <c r="C139" s="147"/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  <c r="W139" s="147"/>
      <c r="X139" s="147"/>
      <c r="Y139" s="147"/>
      <c r="Z139" s="147"/>
      <c r="AA139" s="147"/>
      <c r="AB139" s="147"/>
      <c r="AC139" s="147"/>
      <c r="AD139" s="147"/>
      <c r="AE139" s="147"/>
      <c r="AF139" s="147"/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  <c r="AW139" s="147"/>
      <c r="AX139" s="147"/>
      <c r="AY139" s="147"/>
      <c r="AZ139" s="147"/>
      <c r="BA139" s="147"/>
      <c r="BB139" s="147"/>
      <c r="BC139" s="147"/>
      <c r="BD139" s="147"/>
      <c r="BE139" s="147"/>
      <c r="BF139" s="147"/>
      <c r="BG139" s="147"/>
      <c r="BH139" s="147"/>
      <c r="BI139" s="147"/>
    </row>
    <row r="140" spans="2:61" x14ac:dyDescent="0.2">
      <c r="B140" s="147"/>
      <c r="C140" s="147"/>
      <c r="D140" s="147"/>
      <c r="E140" s="147"/>
      <c r="F140" s="147"/>
      <c r="G140" s="147"/>
      <c r="H140" s="147"/>
      <c r="I140" s="147"/>
      <c r="J140" s="147"/>
      <c r="K140" s="147"/>
      <c r="L140" s="147"/>
      <c r="M140" s="147"/>
      <c r="N140" s="147"/>
      <c r="O140" s="147"/>
      <c r="P140" s="147"/>
      <c r="Q140" s="147"/>
      <c r="R140" s="147"/>
      <c r="S140" s="147"/>
      <c r="T140" s="147"/>
      <c r="U140" s="147"/>
      <c r="V140" s="147"/>
      <c r="W140" s="147"/>
      <c r="X140" s="147"/>
      <c r="Y140" s="147"/>
      <c r="Z140" s="147"/>
      <c r="AA140" s="147"/>
      <c r="AB140" s="147"/>
      <c r="AC140" s="147"/>
      <c r="AD140" s="147"/>
      <c r="AE140" s="147"/>
      <c r="AF140" s="147"/>
      <c r="AG140" s="147"/>
      <c r="AH140" s="147"/>
      <c r="AI140" s="147"/>
      <c r="AJ140" s="147"/>
      <c r="AK140" s="147"/>
      <c r="AL140" s="147"/>
      <c r="AM140" s="147"/>
      <c r="AN140" s="147"/>
      <c r="AO140" s="147"/>
      <c r="AP140" s="147"/>
      <c r="AQ140" s="147"/>
      <c r="AR140" s="147"/>
      <c r="AS140" s="147"/>
      <c r="AT140" s="147"/>
      <c r="AU140" s="147"/>
      <c r="AV140" s="147"/>
      <c r="AW140" s="147"/>
      <c r="AX140" s="147"/>
      <c r="AY140" s="147"/>
      <c r="AZ140" s="147"/>
      <c r="BA140" s="147"/>
      <c r="BB140" s="147"/>
      <c r="BC140" s="147"/>
      <c r="BD140" s="147"/>
      <c r="BE140" s="147"/>
      <c r="BF140" s="147"/>
      <c r="BG140" s="147"/>
      <c r="BH140" s="147"/>
      <c r="BI140" s="147"/>
    </row>
    <row r="141" spans="2:61" x14ac:dyDescent="0.2">
      <c r="B141" s="147"/>
      <c r="C141" s="147"/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  <c r="X141" s="147"/>
      <c r="Y141" s="147"/>
      <c r="Z141" s="147"/>
      <c r="AA141" s="147"/>
      <c r="AB141" s="147"/>
      <c r="AC141" s="147"/>
      <c r="AD141" s="147"/>
      <c r="AE141" s="147"/>
      <c r="AF141" s="147"/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147"/>
      <c r="AX141" s="147"/>
      <c r="AY141" s="147"/>
      <c r="AZ141" s="147"/>
      <c r="BA141" s="147"/>
      <c r="BB141" s="147"/>
      <c r="BC141" s="147"/>
      <c r="BD141" s="147"/>
      <c r="BE141" s="147"/>
      <c r="BF141" s="147"/>
      <c r="BG141" s="147"/>
      <c r="BH141" s="147"/>
      <c r="BI141" s="147"/>
    </row>
    <row r="142" spans="2:61" x14ac:dyDescent="0.2">
      <c r="BD142" s="147"/>
    </row>
    <row r="143" spans="2:61" x14ac:dyDescent="0.2">
      <c r="BD143" s="147"/>
    </row>
    <row r="144" spans="2:61" x14ac:dyDescent="0.2">
      <c r="BD144" s="147"/>
    </row>
    <row r="145" spans="56:56" x14ac:dyDescent="0.2">
      <c r="BD145" s="147"/>
    </row>
    <row r="146" spans="56:56" x14ac:dyDescent="0.2">
      <c r="BD146" s="147"/>
    </row>
    <row r="147" spans="56:56" x14ac:dyDescent="0.2">
      <c r="BD147" s="147"/>
    </row>
  </sheetData>
  <phoneticPr fontId="19" type="noConversion"/>
  <pageMargins left="0.25" right="0.5" top="1" bottom="1" header="0.5" footer="0.5"/>
  <pageSetup scale="76" fitToWidth="6" orientation="landscape" r:id="rId1"/>
  <headerFooter alignWithMargins="0">
    <oddFooter>&amp;CPopulations by Race and Sex</oddFooter>
  </headerFooter>
  <rowBreaks count="1" manualBreakCount="1">
    <brk id="37" max="65535" man="1"/>
  </rowBreaks>
  <colBreaks count="2" manualBreakCount="2">
    <brk id="13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indexed="10"/>
  </sheetPr>
  <dimension ref="A1:CM141"/>
  <sheetViews>
    <sheetView topLeftCell="B1" zoomScaleNormal="100" workbookViewId="0">
      <selection activeCell="B1" sqref="B1"/>
    </sheetView>
  </sheetViews>
  <sheetFormatPr defaultColWidth="9.140625" defaultRowHeight="12.75" x14ac:dyDescent="0.2"/>
  <cols>
    <col min="1" max="1" width="38" style="94" hidden="1" customWidth="1"/>
    <col min="2" max="2" width="103.85546875" style="94" bestFit="1" customWidth="1"/>
    <col min="3" max="3" width="6.28515625" style="94" bestFit="1" customWidth="1"/>
    <col min="4" max="4" width="96.42578125" style="94" bestFit="1" customWidth="1"/>
    <col min="5" max="6" width="9.5703125" style="187" hidden="1" customWidth="1"/>
    <col min="7" max="7" width="9.5703125" style="195" hidden="1" customWidth="1"/>
    <col min="8" max="9" width="9.5703125" style="187" hidden="1" customWidth="1"/>
    <col min="10" max="10" width="9.5703125" style="195" hidden="1" customWidth="1"/>
    <col min="11" max="12" width="9.5703125" style="187" hidden="1" customWidth="1"/>
    <col min="13" max="13" width="9.5703125" style="195" hidden="1" customWidth="1"/>
    <col min="14" max="15" width="9.5703125" style="187" hidden="1" customWidth="1"/>
    <col min="16" max="16" width="9.5703125" style="195" hidden="1" customWidth="1"/>
    <col min="17" max="18" width="9.5703125" style="193" hidden="1" customWidth="1"/>
    <col min="19" max="19" width="9.5703125" style="195" hidden="1" customWidth="1"/>
    <col min="20" max="21" width="9.5703125" style="187" hidden="1" customWidth="1"/>
    <col min="22" max="22" width="9.5703125" style="195" hidden="1" customWidth="1"/>
    <col min="23" max="24" width="9.5703125" style="187" hidden="1" customWidth="1"/>
    <col min="25" max="25" width="9.5703125" style="195" hidden="1" customWidth="1"/>
    <col min="26" max="27" width="9.5703125" style="187" hidden="1" customWidth="1"/>
    <col min="28" max="28" width="9.5703125" style="195" hidden="1" customWidth="1"/>
    <col min="29" max="30" width="9.5703125" style="187" hidden="1" customWidth="1"/>
    <col min="31" max="31" width="9.5703125" style="195" hidden="1" customWidth="1"/>
    <col min="32" max="33" width="9.5703125" style="187" hidden="1" customWidth="1"/>
    <col min="34" max="34" width="9.5703125" style="195" hidden="1" customWidth="1"/>
    <col min="35" max="49" width="9.5703125" style="94" hidden="1" customWidth="1"/>
    <col min="50" max="61" width="9.140625" style="94" customWidth="1"/>
    <col min="62" max="77" width="9.140625" style="94"/>
    <col min="78" max="79" width="9.140625" style="94" customWidth="1"/>
    <col min="80" max="80" width="9.140625" style="94"/>
    <col min="81" max="82" width="9.140625" style="94" customWidth="1"/>
    <col min="83" max="83" width="9.140625" style="94"/>
    <col min="84" max="85" width="9.140625" style="94" customWidth="1"/>
    <col min="86" max="86" width="9.140625" style="94"/>
    <col min="87" max="88" width="9.140625" style="94" customWidth="1"/>
    <col min="89" max="89" width="9.140625" style="94"/>
    <col min="90" max="92" width="9.140625" style="94" customWidth="1"/>
    <col min="93" max="16384" width="9.140625" style="94"/>
  </cols>
  <sheetData>
    <row r="1" spans="1:91" ht="18" customHeight="1" x14ac:dyDescent="0.25">
      <c r="B1" s="152" t="s">
        <v>282</v>
      </c>
    </row>
    <row r="2" spans="1:91" ht="12.75" customHeight="1" x14ac:dyDescent="0.2">
      <c r="B2" s="153" t="s">
        <v>255</v>
      </c>
    </row>
    <row r="3" spans="1:91" x14ac:dyDescent="0.2">
      <c r="B3" s="153" t="s">
        <v>414</v>
      </c>
    </row>
    <row r="4" spans="1:91" x14ac:dyDescent="0.2">
      <c r="B4" s="153" t="s">
        <v>415</v>
      </c>
    </row>
    <row r="6" spans="1:91" x14ac:dyDescent="0.2">
      <c r="B6" s="132"/>
      <c r="C6" s="132"/>
      <c r="D6" s="132"/>
      <c r="E6" s="188" t="s">
        <v>256</v>
      </c>
      <c r="F6" s="188" t="s">
        <v>257</v>
      </c>
      <c r="G6" s="196" t="s">
        <v>258</v>
      </c>
      <c r="H6" s="188" t="s">
        <v>256</v>
      </c>
      <c r="I6" s="188" t="s">
        <v>257</v>
      </c>
      <c r="J6" s="196" t="s">
        <v>258</v>
      </c>
      <c r="K6" s="188" t="s">
        <v>256</v>
      </c>
      <c r="L6" s="188" t="s">
        <v>257</v>
      </c>
      <c r="M6" s="196" t="s">
        <v>258</v>
      </c>
      <c r="N6" s="188" t="s">
        <v>256</v>
      </c>
      <c r="O6" s="188" t="s">
        <v>257</v>
      </c>
      <c r="P6" s="196" t="s">
        <v>258</v>
      </c>
      <c r="Q6" s="206" t="s">
        <v>256</v>
      </c>
      <c r="R6" s="206" t="s">
        <v>257</v>
      </c>
      <c r="S6" s="196" t="s">
        <v>258</v>
      </c>
      <c r="T6" s="188" t="s">
        <v>256</v>
      </c>
      <c r="U6" s="188" t="s">
        <v>257</v>
      </c>
      <c r="V6" s="196" t="s">
        <v>258</v>
      </c>
      <c r="W6" s="188" t="s">
        <v>256</v>
      </c>
      <c r="X6" s="188" t="s">
        <v>257</v>
      </c>
      <c r="Y6" s="196" t="s">
        <v>258</v>
      </c>
      <c r="Z6" s="188" t="s">
        <v>256</v>
      </c>
      <c r="AA6" s="188" t="s">
        <v>257</v>
      </c>
      <c r="AB6" s="196" t="s">
        <v>258</v>
      </c>
      <c r="AC6" s="188" t="s">
        <v>301</v>
      </c>
      <c r="AD6" s="188" t="s">
        <v>302</v>
      </c>
      <c r="AE6" s="196" t="s">
        <v>258</v>
      </c>
      <c r="AF6" s="188" t="s">
        <v>301</v>
      </c>
      <c r="AG6" s="188" t="s">
        <v>302</v>
      </c>
      <c r="AH6" s="196" t="s">
        <v>258</v>
      </c>
      <c r="AI6" s="188" t="s">
        <v>301</v>
      </c>
      <c r="AJ6" s="188" t="s">
        <v>302</v>
      </c>
      <c r="AK6" s="196" t="s">
        <v>258</v>
      </c>
      <c r="AL6" s="188" t="s">
        <v>301</v>
      </c>
      <c r="AM6" s="188" t="s">
        <v>302</v>
      </c>
      <c r="AN6" s="196" t="s">
        <v>258</v>
      </c>
      <c r="AO6" s="188" t="s">
        <v>301</v>
      </c>
      <c r="AP6" s="188" t="s">
        <v>302</v>
      </c>
      <c r="AQ6" s="196" t="s">
        <v>258</v>
      </c>
      <c r="AR6" s="188" t="s">
        <v>301</v>
      </c>
      <c r="AS6" s="188" t="s">
        <v>302</v>
      </c>
      <c r="AT6" s="196" t="s">
        <v>258</v>
      </c>
      <c r="AU6" s="188" t="s">
        <v>301</v>
      </c>
      <c r="AV6" s="188" t="s">
        <v>302</v>
      </c>
      <c r="AW6" s="196" t="s">
        <v>258</v>
      </c>
      <c r="AX6" s="188" t="s">
        <v>301</v>
      </c>
      <c r="AY6" s="188" t="s">
        <v>302</v>
      </c>
      <c r="AZ6" s="196" t="s">
        <v>258</v>
      </c>
      <c r="BA6" s="188" t="s">
        <v>301</v>
      </c>
      <c r="BB6" s="188" t="s">
        <v>302</v>
      </c>
      <c r="BC6" s="196" t="s">
        <v>258</v>
      </c>
      <c r="BD6" s="188" t="s">
        <v>301</v>
      </c>
      <c r="BE6" s="188" t="s">
        <v>302</v>
      </c>
      <c r="BF6" s="196" t="s">
        <v>258</v>
      </c>
      <c r="BG6" s="188" t="s">
        <v>301</v>
      </c>
      <c r="BH6" s="188" t="s">
        <v>302</v>
      </c>
      <c r="BI6" s="196" t="s">
        <v>258</v>
      </c>
      <c r="BJ6" s="188" t="s">
        <v>301</v>
      </c>
      <c r="BK6" s="188" t="s">
        <v>302</v>
      </c>
      <c r="BL6" s="196" t="s">
        <v>258</v>
      </c>
      <c r="BM6" s="188" t="s">
        <v>301</v>
      </c>
      <c r="BN6" s="188" t="s">
        <v>302</v>
      </c>
      <c r="BO6" s="196" t="s">
        <v>258</v>
      </c>
      <c r="BP6" s="188" t="s">
        <v>301</v>
      </c>
      <c r="BQ6" s="188" t="s">
        <v>302</v>
      </c>
      <c r="BR6" s="196" t="s">
        <v>258</v>
      </c>
      <c r="BS6" s="188" t="s">
        <v>301</v>
      </c>
      <c r="BT6" s="188" t="s">
        <v>302</v>
      </c>
      <c r="BU6" s="196" t="s">
        <v>258</v>
      </c>
      <c r="BV6" s="188" t="s">
        <v>301</v>
      </c>
      <c r="BW6" s="188" t="s">
        <v>302</v>
      </c>
      <c r="BX6" s="196" t="s">
        <v>258</v>
      </c>
      <c r="BY6" s="188" t="s">
        <v>301</v>
      </c>
      <c r="BZ6" s="188" t="s">
        <v>302</v>
      </c>
      <c r="CA6" s="196" t="s">
        <v>258</v>
      </c>
      <c r="CB6" s="188" t="s">
        <v>301</v>
      </c>
      <c r="CC6" s="188" t="s">
        <v>302</v>
      </c>
      <c r="CD6" s="196" t="s">
        <v>258</v>
      </c>
      <c r="CE6" s="188" t="s">
        <v>301</v>
      </c>
      <c r="CF6" s="188" t="s">
        <v>302</v>
      </c>
      <c r="CG6" s="196" t="s">
        <v>258</v>
      </c>
      <c r="CH6" s="188" t="s">
        <v>301</v>
      </c>
      <c r="CI6" s="188" t="s">
        <v>302</v>
      </c>
      <c r="CJ6" s="196" t="s">
        <v>258</v>
      </c>
      <c r="CK6" s="188" t="s">
        <v>301</v>
      </c>
      <c r="CL6" s="188" t="s">
        <v>302</v>
      </c>
      <c r="CM6" s="196" t="s">
        <v>258</v>
      </c>
    </row>
    <row r="7" spans="1:91" x14ac:dyDescent="0.2">
      <c r="B7" s="132"/>
      <c r="C7" s="132"/>
      <c r="D7" s="132"/>
      <c r="E7" s="188" t="s">
        <v>316</v>
      </c>
      <c r="F7" s="188" t="s">
        <v>316</v>
      </c>
      <c r="G7" s="188" t="s">
        <v>316</v>
      </c>
      <c r="H7" s="188" t="s">
        <v>317</v>
      </c>
      <c r="I7" s="188" t="s">
        <v>317</v>
      </c>
      <c r="J7" s="188" t="s">
        <v>317</v>
      </c>
      <c r="K7" s="188" t="s">
        <v>318</v>
      </c>
      <c r="L7" s="188" t="s">
        <v>318</v>
      </c>
      <c r="M7" s="188" t="s">
        <v>318</v>
      </c>
      <c r="N7" s="188" t="s">
        <v>319</v>
      </c>
      <c r="O7" s="188" t="s">
        <v>319</v>
      </c>
      <c r="P7" s="188" t="s">
        <v>319</v>
      </c>
      <c r="Q7" s="188" t="s">
        <v>320</v>
      </c>
      <c r="R7" s="188" t="s">
        <v>320</v>
      </c>
      <c r="S7" s="188" t="s">
        <v>320</v>
      </c>
      <c r="T7" s="188" t="s">
        <v>259</v>
      </c>
      <c r="U7" s="188" t="s">
        <v>259</v>
      </c>
      <c r="V7" s="196" t="s">
        <v>259</v>
      </c>
      <c r="W7" s="188" t="s">
        <v>272</v>
      </c>
      <c r="X7" s="188" t="s">
        <v>272</v>
      </c>
      <c r="Y7" s="196" t="s">
        <v>272</v>
      </c>
      <c r="Z7" s="194" t="s">
        <v>284</v>
      </c>
      <c r="AA7" s="194" t="s">
        <v>284</v>
      </c>
      <c r="AB7" s="203" t="s">
        <v>284</v>
      </c>
      <c r="AC7" s="194" t="s">
        <v>300</v>
      </c>
      <c r="AD7" s="194" t="s">
        <v>300</v>
      </c>
      <c r="AE7" s="203" t="s">
        <v>300</v>
      </c>
      <c r="AF7" s="194" t="s">
        <v>307</v>
      </c>
      <c r="AG7" s="194" t="s">
        <v>307</v>
      </c>
      <c r="AH7" s="203" t="s">
        <v>307</v>
      </c>
      <c r="AI7" s="194" t="s">
        <v>313</v>
      </c>
      <c r="AJ7" s="194" t="s">
        <v>313</v>
      </c>
      <c r="AK7" s="194" t="s">
        <v>313</v>
      </c>
      <c r="AL7" s="194" t="s">
        <v>315</v>
      </c>
      <c r="AM7" s="194" t="s">
        <v>315</v>
      </c>
      <c r="AN7" s="194" t="s">
        <v>315</v>
      </c>
      <c r="AO7" s="194" t="s">
        <v>322</v>
      </c>
      <c r="AP7" s="194" t="s">
        <v>322</v>
      </c>
      <c r="AQ7" s="194" t="s">
        <v>322</v>
      </c>
      <c r="AR7" s="194" t="s">
        <v>323</v>
      </c>
      <c r="AS7" s="194" t="s">
        <v>323</v>
      </c>
      <c r="AT7" s="194" t="s">
        <v>323</v>
      </c>
      <c r="AU7" s="194" t="s">
        <v>324</v>
      </c>
      <c r="AV7" s="194" t="s">
        <v>324</v>
      </c>
      <c r="AW7" s="194" t="s">
        <v>324</v>
      </c>
      <c r="AX7" s="194" t="s">
        <v>325</v>
      </c>
      <c r="AY7" s="194" t="s">
        <v>325</v>
      </c>
      <c r="AZ7" s="194" t="s">
        <v>325</v>
      </c>
      <c r="BA7" s="194" t="s">
        <v>328</v>
      </c>
      <c r="BB7" s="194" t="s">
        <v>328</v>
      </c>
      <c r="BC7" s="194" t="s">
        <v>328</v>
      </c>
      <c r="BD7" s="194" t="s">
        <v>329</v>
      </c>
      <c r="BE7" s="194" t="s">
        <v>329</v>
      </c>
      <c r="BF7" s="194" t="s">
        <v>329</v>
      </c>
      <c r="BG7" s="194" t="s">
        <v>330</v>
      </c>
      <c r="BH7" s="194" t="s">
        <v>330</v>
      </c>
      <c r="BI7" s="194" t="s">
        <v>330</v>
      </c>
      <c r="BJ7" s="194" t="s">
        <v>331</v>
      </c>
      <c r="BK7" s="194" t="s">
        <v>331</v>
      </c>
      <c r="BL7" s="194" t="s">
        <v>331</v>
      </c>
      <c r="BM7" s="194" t="s">
        <v>332</v>
      </c>
      <c r="BN7" s="194" t="s">
        <v>332</v>
      </c>
      <c r="BO7" s="194" t="s">
        <v>332</v>
      </c>
      <c r="BP7" s="194" t="s">
        <v>333</v>
      </c>
      <c r="BQ7" s="194" t="s">
        <v>333</v>
      </c>
      <c r="BR7" s="194" t="s">
        <v>333</v>
      </c>
      <c r="BS7" s="194" t="s">
        <v>334</v>
      </c>
      <c r="BT7" s="194" t="s">
        <v>334</v>
      </c>
      <c r="BU7" s="194" t="s">
        <v>334</v>
      </c>
      <c r="BV7" s="194" t="s">
        <v>335</v>
      </c>
      <c r="BW7" s="194" t="s">
        <v>335</v>
      </c>
      <c r="BX7" s="194" t="s">
        <v>335</v>
      </c>
      <c r="BY7" s="194" t="s">
        <v>337</v>
      </c>
      <c r="BZ7" s="194" t="s">
        <v>337</v>
      </c>
      <c r="CA7" s="194" t="s">
        <v>337</v>
      </c>
      <c r="CB7" s="194" t="s">
        <v>338</v>
      </c>
      <c r="CC7" s="194" t="s">
        <v>338</v>
      </c>
      <c r="CD7" s="194" t="s">
        <v>338</v>
      </c>
      <c r="CE7" s="194" t="s">
        <v>339</v>
      </c>
      <c r="CF7" s="194" t="s">
        <v>339</v>
      </c>
      <c r="CG7" s="194" t="s">
        <v>339</v>
      </c>
      <c r="CH7" s="194" t="s">
        <v>340</v>
      </c>
      <c r="CI7" s="194" t="s">
        <v>340</v>
      </c>
      <c r="CJ7" s="194" t="s">
        <v>340</v>
      </c>
      <c r="CK7" s="194" t="s">
        <v>341</v>
      </c>
      <c r="CL7" s="194" t="s">
        <v>341</v>
      </c>
      <c r="CM7" s="194" t="s">
        <v>341</v>
      </c>
    </row>
    <row r="8" spans="1:91" x14ac:dyDescent="0.2">
      <c r="B8" s="154" t="s">
        <v>260</v>
      </c>
      <c r="C8" s="155" t="s">
        <v>261</v>
      </c>
      <c r="D8" s="154" t="s">
        <v>262</v>
      </c>
      <c r="E8" s="189" t="s">
        <v>97</v>
      </c>
      <c r="F8" s="189" t="s">
        <v>97</v>
      </c>
      <c r="G8" s="197" t="s">
        <v>96</v>
      </c>
      <c r="H8" s="189" t="s">
        <v>97</v>
      </c>
      <c r="I8" s="189" t="s">
        <v>97</v>
      </c>
      <c r="J8" s="197" t="s">
        <v>96</v>
      </c>
      <c r="K8" s="189" t="s">
        <v>97</v>
      </c>
      <c r="L8" s="189" t="s">
        <v>97</v>
      </c>
      <c r="M8" s="197" t="s">
        <v>96</v>
      </c>
      <c r="N8" s="189" t="s">
        <v>97</v>
      </c>
      <c r="O8" s="189" t="s">
        <v>97</v>
      </c>
      <c r="P8" s="197" t="s">
        <v>96</v>
      </c>
      <c r="Q8" s="207" t="s">
        <v>97</v>
      </c>
      <c r="R8" s="207" t="s">
        <v>97</v>
      </c>
      <c r="S8" s="197" t="s">
        <v>96</v>
      </c>
      <c r="T8" s="189" t="s">
        <v>97</v>
      </c>
      <c r="U8" s="189" t="s">
        <v>97</v>
      </c>
      <c r="V8" s="197" t="s">
        <v>96</v>
      </c>
      <c r="W8" s="189" t="s">
        <v>97</v>
      </c>
      <c r="X8" s="189" t="s">
        <v>97</v>
      </c>
      <c r="Y8" s="197" t="s">
        <v>96</v>
      </c>
      <c r="Z8" s="189" t="s">
        <v>97</v>
      </c>
      <c r="AA8" s="189" t="s">
        <v>97</v>
      </c>
      <c r="AB8" s="197" t="s">
        <v>96</v>
      </c>
      <c r="AC8" s="189" t="s">
        <v>303</v>
      </c>
      <c r="AD8" s="189" t="s">
        <v>303</v>
      </c>
      <c r="AE8" s="197" t="s">
        <v>304</v>
      </c>
      <c r="AF8" s="189" t="s">
        <v>303</v>
      </c>
      <c r="AG8" s="189" t="s">
        <v>303</v>
      </c>
      <c r="AH8" s="197" t="s">
        <v>304</v>
      </c>
      <c r="AI8" s="189" t="s">
        <v>303</v>
      </c>
      <c r="AJ8" s="189" t="s">
        <v>303</v>
      </c>
      <c r="AK8" s="197" t="s">
        <v>304</v>
      </c>
      <c r="AL8" s="189" t="s">
        <v>303</v>
      </c>
      <c r="AM8" s="189" t="s">
        <v>303</v>
      </c>
      <c r="AN8" s="197" t="s">
        <v>304</v>
      </c>
      <c r="AO8" s="189" t="s">
        <v>303</v>
      </c>
      <c r="AP8" s="189" t="s">
        <v>303</v>
      </c>
      <c r="AQ8" s="197" t="s">
        <v>304</v>
      </c>
      <c r="AR8" s="189" t="s">
        <v>303</v>
      </c>
      <c r="AS8" s="189" t="s">
        <v>303</v>
      </c>
      <c r="AT8" s="197" t="s">
        <v>304</v>
      </c>
      <c r="AU8" s="189" t="s">
        <v>303</v>
      </c>
      <c r="AV8" s="189" t="s">
        <v>303</v>
      </c>
      <c r="AW8" s="197" t="s">
        <v>304</v>
      </c>
      <c r="AX8" s="189" t="s">
        <v>303</v>
      </c>
      <c r="AY8" s="189" t="s">
        <v>303</v>
      </c>
      <c r="AZ8" s="197" t="s">
        <v>304</v>
      </c>
      <c r="BA8" s="189" t="s">
        <v>303</v>
      </c>
      <c r="BB8" s="189" t="s">
        <v>303</v>
      </c>
      <c r="BC8" s="197" t="s">
        <v>304</v>
      </c>
      <c r="BD8" s="189" t="s">
        <v>303</v>
      </c>
      <c r="BE8" s="189" t="s">
        <v>303</v>
      </c>
      <c r="BF8" s="197" t="s">
        <v>304</v>
      </c>
      <c r="BG8" s="189" t="s">
        <v>303</v>
      </c>
      <c r="BH8" s="189" t="s">
        <v>303</v>
      </c>
      <c r="BI8" s="197" t="s">
        <v>304</v>
      </c>
      <c r="BJ8" s="189" t="s">
        <v>303</v>
      </c>
      <c r="BK8" s="189" t="s">
        <v>303</v>
      </c>
      <c r="BL8" s="197" t="s">
        <v>304</v>
      </c>
      <c r="BM8" s="189" t="s">
        <v>303</v>
      </c>
      <c r="BN8" s="189" t="s">
        <v>303</v>
      </c>
      <c r="BO8" s="197" t="s">
        <v>304</v>
      </c>
      <c r="BP8" s="189" t="s">
        <v>303</v>
      </c>
      <c r="BQ8" s="189" t="s">
        <v>303</v>
      </c>
      <c r="BR8" s="197" t="s">
        <v>304</v>
      </c>
      <c r="BS8" s="189" t="s">
        <v>303</v>
      </c>
      <c r="BT8" s="189" t="s">
        <v>303</v>
      </c>
      <c r="BU8" s="197" t="s">
        <v>304</v>
      </c>
      <c r="BV8" s="189" t="s">
        <v>303</v>
      </c>
      <c r="BW8" s="189" t="s">
        <v>303</v>
      </c>
      <c r="BX8" s="197" t="s">
        <v>304</v>
      </c>
      <c r="BY8" s="189" t="s">
        <v>303</v>
      </c>
      <c r="BZ8" s="189" t="s">
        <v>303</v>
      </c>
      <c r="CA8" s="197" t="s">
        <v>304</v>
      </c>
      <c r="CB8" s="189" t="s">
        <v>303</v>
      </c>
      <c r="CC8" s="189" t="s">
        <v>303</v>
      </c>
      <c r="CD8" s="197" t="s">
        <v>304</v>
      </c>
      <c r="CE8" s="189" t="s">
        <v>303</v>
      </c>
      <c r="CF8" s="189" t="s">
        <v>303</v>
      </c>
      <c r="CG8" s="197" t="s">
        <v>304</v>
      </c>
      <c r="CH8" s="189" t="s">
        <v>303</v>
      </c>
      <c r="CI8" s="189" t="s">
        <v>303</v>
      </c>
      <c r="CJ8" s="197" t="s">
        <v>304</v>
      </c>
      <c r="CK8" s="189" t="s">
        <v>303</v>
      </c>
      <c r="CL8" s="189" t="s">
        <v>303</v>
      </c>
      <c r="CM8" s="197" t="s">
        <v>304</v>
      </c>
    </row>
    <row r="9" spans="1:91" s="132" customFormat="1" x14ac:dyDescent="0.2">
      <c r="A9" s="132" t="s">
        <v>342</v>
      </c>
      <c r="B9" s="107" t="s">
        <v>253</v>
      </c>
      <c r="C9" s="107" t="s">
        <v>263</v>
      </c>
      <c r="D9" s="2" t="s">
        <v>308</v>
      </c>
      <c r="E9" s="204" t="e">
        <v>#N/A</v>
      </c>
      <c r="F9" s="192" t="e">
        <v>#N/A</v>
      </c>
      <c r="G9" s="198" t="e">
        <v>#N/A</v>
      </c>
      <c r="H9" s="204" t="e">
        <v>#N/A</v>
      </c>
      <c r="I9" s="192" t="e">
        <v>#N/A</v>
      </c>
      <c r="J9" s="198" t="e">
        <v>#N/A</v>
      </c>
      <c r="K9" s="204" t="e">
        <v>#N/A</v>
      </c>
      <c r="L9" s="192" t="e">
        <v>#N/A</v>
      </c>
      <c r="M9" s="198" t="e">
        <v>#N/A</v>
      </c>
      <c r="N9" s="204" t="e">
        <v>#N/A</v>
      </c>
      <c r="O9" s="192" t="e">
        <v>#N/A</v>
      </c>
      <c r="P9" s="198" t="e">
        <v>#N/A</v>
      </c>
      <c r="Q9" s="204" t="e">
        <v>#N/A</v>
      </c>
      <c r="R9" s="192" t="e">
        <v>#N/A</v>
      </c>
      <c r="S9" s="198" t="e">
        <v>#N/A</v>
      </c>
      <c r="T9" s="204" t="e">
        <v>#N/A</v>
      </c>
      <c r="U9" s="192" t="e">
        <v>#N/A</v>
      </c>
      <c r="V9" s="198" t="e">
        <v>#N/A</v>
      </c>
      <c r="W9" s="204" t="e">
        <v>#N/A</v>
      </c>
      <c r="X9" s="192" t="e">
        <v>#N/A</v>
      </c>
      <c r="Y9" s="198" t="e">
        <v>#N/A</v>
      </c>
      <c r="Z9" s="204" t="e">
        <v>#N/A</v>
      </c>
      <c r="AA9" s="192" t="e">
        <v>#N/A</v>
      </c>
      <c r="AB9" s="198" t="e">
        <v>#N/A</v>
      </c>
      <c r="AC9" s="204" t="e">
        <v>#N/A</v>
      </c>
      <c r="AD9" s="192" t="e">
        <v>#N/A</v>
      </c>
      <c r="AE9" s="198" t="e">
        <v>#N/A</v>
      </c>
      <c r="AF9" s="204" t="e">
        <v>#N/A</v>
      </c>
      <c r="AG9" s="192" t="e">
        <v>#N/A</v>
      </c>
      <c r="AH9" s="198" t="e">
        <v>#N/A</v>
      </c>
      <c r="AI9" s="204" t="e">
        <v>#N/A</v>
      </c>
      <c r="AJ9" s="204" t="e">
        <v>#N/A</v>
      </c>
      <c r="AK9" s="198" t="e">
        <v>#N/A</v>
      </c>
      <c r="AL9" s="204" t="e">
        <v>#N/A</v>
      </c>
      <c r="AM9" s="204" t="e">
        <v>#N/A</v>
      </c>
      <c r="AN9" s="198" t="e">
        <v>#N/A</v>
      </c>
      <c r="AO9" s="204" t="e">
        <v>#N/A</v>
      </c>
      <c r="AP9" s="204" t="e">
        <v>#N/A</v>
      </c>
      <c r="AQ9" s="198" t="e">
        <v>#N/A</v>
      </c>
      <c r="AR9" s="204" t="e">
        <v>#N/A</v>
      </c>
      <c r="AS9" s="204" t="e">
        <v>#N/A</v>
      </c>
      <c r="AT9" s="198" t="e">
        <v>#N/A</v>
      </c>
      <c r="AU9" s="204" t="e">
        <v>#N/A</v>
      </c>
      <c r="AV9" s="204" t="e">
        <v>#N/A</v>
      </c>
      <c r="AW9" s="198" t="e">
        <v>#N/A</v>
      </c>
      <c r="AX9" s="204">
        <v>15.873663000000001</v>
      </c>
      <c r="AY9" s="204">
        <v>3.6350120000000001</v>
      </c>
      <c r="AZ9" s="198">
        <v>4.3668804944797985</v>
      </c>
      <c r="BA9" s="204">
        <v>16.216266000000001</v>
      </c>
      <c r="BB9" s="204">
        <v>3.6597759999999999</v>
      </c>
      <c r="BC9" s="198">
        <v>4.4309449540081145</v>
      </c>
      <c r="BD9" s="204">
        <v>16.382987</v>
      </c>
      <c r="BE9" s="204">
        <v>3.6770230000000002</v>
      </c>
      <c r="BF9" s="198">
        <v>4.455502997941541</v>
      </c>
      <c r="BG9" s="204">
        <v>16.553701</v>
      </c>
      <c r="BH9" s="204">
        <v>3.6876419999999999</v>
      </c>
      <c r="BI9" s="198">
        <v>4.4889663909891473</v>
      </c>
      <c r="BJ9" s="204">
        <v>16.665088999999998</v>
      </c>
      <c r="BK9" s="204">
        <v>3.76736</v>
      </c>
      <c r="BL9" s="198">
        <v>4.4235456659305186</v>
      </c>
      <c r="BM9" s="204">
        <v>16.969308000000002</v>
      </c>
      <c r="BN9" s="204">
        <v>3.8194180000000002</v>
      </c>
      <c r="BO9" s="198">
        <v>4.4429041283253108</v>
      </c>
      <c r="BP9" s="204">
        <v>17.056493</v>
      </c>
      <c r="BQ9" s="204">
        <v>3.8679100000000002</v>
      </c>
      <c r="BR9" s="198">
        <v>4.4097440219653503</v>
      </c>
      <c r="BS9" s="204">
        <v>17.102070000000001</v>
      </c>
      <c r="BT9" s="204">
        <v>3.9127719999999999</v>
      </c>
      <c r="BU9" s="198">
        <v>4.3708322386277558</v>
      </c>
      <c r="BV9" s="204">
        <v>17.342676000000001</v>
      </c>
      <c r="BW9" s="204">
        <v>3.948858</v>
      </c>
      <c r="BX9" s="198">
        <v>4.3918206225698677</v>
      </c>
      <c r="BY9" s="204">
        <v>17.389437999999998</v>
      </c>
      <c r="BZ9" s="204">
        <v>3.94564</v>
      </c>
      <c r="CA9" s="198">
        <v>4.4072540829878042</v>
      </c>
      <c r="CB9" s="204">
        <v>16.162371</v>
      </c>
      <c r="CC9" s="204">
        <v>4.0026830000000002</v>
      </c>
      <c r="CD9" s="198">
        <v>4.0378843390795627</v>
      </c>
      <c r="CE9" s="204">
        <v>17.442269</v>
      </c>
      <c r="CF9" s="204">
        <v>4.0216310000000002</v>
      </c>
      <c r="CG9" s="198">
        <v>4.3371132259523559</v>
      </c>
      <c r="CH9" s="204">
        <v>17.661932</v>
      </c>
      <c r="CI9" s="204">
        <v>4.093826</v>
      </c>
      <c r="CJ9" s="198">
        <v>4.3142849744957408</v>
      </c>
      <c r="CK9" s="204">
        <v>17.530380000000001</v>
      </c>
      <c r="CL9" s="204">
        <v>4.188275</v>
      </c>
      <c r="CM9" s="198">
        <v>4.1855847574478755</v>
      </c>
    </row>
    <row r="10" spans="1:91" s="132" customFormat="1" x14ac:dyDescent="0.2">
      <c r="A10" s="132" t="s">
        <v>343</v>
      </c>
      <c r="B10" s="107" t="s">
        <v>253</v>
      </c>
      <c r="C10" s="107" t="s">
        <v>263</v>
      </c>
      <c r="D10" s="2" t="s">
        <v>100</v>
      </c>
      <c r="E10" s="204" t="e">
        <v>#N/A</v>
      </c>
      <c r="F10" s="192" t="e">
        <v>#N/A</v>
      </c>
      <c r="G10" s="198" t="e">
        <v>#N/A</v>
      </c>
      <c r="H10" s="204" t="e">
        <v>#N/A</v>
      </c>
      <c r="I10" s="192" t="e">
        <v>#N/A</v>
      </c>
      <c r="J10" s="198" t="e">
        <v>#N/A</v>
      </c>
      <c r="K10" s="204" t="e">
        <v>#N/A</v>
      </c>
      <c r="L10" s="192" t="e">
        <v>#N/A</v>
      </c>
      <c r="M10" s="198" t="e">
        <v>#N/A</v>
      </c>
      <c r="N10" s="204" t="e">
        <v>#N/A</v>
      </c>
      <c r="O10" s="192" t="e">
        <v>#N/A</v>
      </c>
      <c r="P10" s="198" t="e">
        <v>#N/A</v>
      </c>
      <c r="Q10" s="204" t="e">
        <v>#N/A</v>
      </c>
      <c r="R10" s="192" t="e">
        <v>#N/A</v>
      </c>
      <c r="S10" s="198" t="e">
        <v>#N/A</v>
      </c>
      <c r="T10" s="204" t="e">
        <v>#N/A</v>
      </c>
      <c r="U10" s="192" t="e">
        <v>#N/A</v>
      </c>
      <c r="V10" s="198" t="e">
        <v>#N/A</v>
      </c>
      <c r="W10" s="204" t="e">
        <v>#N/A</v>
      </c>
      <c r="X10" s="192" t="e">
        <v>#N/A</v>
      </c>
      <c r="Y10" s="198" t="e">
        <v>#N/A</v>
      </c>
      <c r="Z10" s="204" t="e">
        <v>#N/A</v>
      </c>
      <c r="AA10" s="192" t="e">
        <v>#N/A</v>
      </c>
      <c r="AB10" s="198" t="e">
        <v>#N/A</v>
      </c>
      <c r="AC10" s="204" t="e">
        <v>#N/A</v>
      </c>
      <c r="AD10" s="192" t="e">
        <v>#N/A</v>
      </c>
      <c r="AE10" s="198" t="e">
        <v>#N/A</v>
      </c>
      <c r="AF10" s="204" t="e">
        <v>#N/A</v>
      </c>
      <c r="AG10" s="192" t="e">
        <v>#N/A</v>
      </c>
      <c r="AH10" s="198" t="e">
        <v>#N/A</v>
      </c>
      <c r="AI10" s="204" t="e">
        <v>#N/A</v>
      </c>
      <c r="AJ10" s="204" t="e">
        <v>#N/A</v>
      </c>
      <c r="AK10" s="198" t="e">
        <v>#N/A</v>
      </c>
      <c r="AL10" s="204" t="e">
        <v>#N/A</v>
      </c>
      <c r="AM10" s="204" t="e">
        <v>#N/A</v>
      </c>
      <c r="AN10" s="198" t="e">
        <v>#N/A</v>
      </c>
      <c r="AO10" s="204" t="e">
        <v>#N/A</v>
      </c>
      <c r="AP10" s="204" t="e">
        <v>#N/A</v>
      </c>
      <c r="AQ10" s="198" t="e">
        <v>#N/A</v>
      </c>
      <c r="AR10" s="204" t="e">
        <v>#N/A</v>
      </c>
      <c r="AS10" s="204" t="e">
        <v>#N/A</v>
      </c>
      <c r="AT10" s="198" t="e">
        <v>#N/A</v>
      </c>
      <c r="AU10" s="204" t="e">
        <v>#N/A</v>
      </c>
      <c r="AV10" s="204" t="e">
        <v>#N/A</v>
      </c>
      <c r="AW10" s="198" t="e">
        <v>#N/A</v>
      </c>
      <c r="AX10" s="204">
        <v>7.6884819999999996</v>
      </c>
      <c r="AY10" s="204">
        <v>7.803274</v>
      </c>
      <c r="AZ10" s="198">
        <v>0.98528925166539061</v>
      </c>
      <c r="BA10" s="204">
        <v>7.8008059999999997</v>
      </c>
      <c r="BB10" s="204">
        <v>7.7609890000000004</v>
      </c>
      <c r="BC10" s="198">
        <v>1.0051304028391226</v>
      </c>
      <c r="BD10" s="204">
        <v>7.7782309999999999</v>
      </c>
      <c r="BE10" s="204">
        <v>7.7412380000000001</v>
      </c>
      <c r="BF10" s="198">
        <v>1.0047786930204188</v>
      </c>
      <c r="BG10" s="204">
        <v>7.6384280000000002</v>
      </c>
      <c r="BH10" s="204">
        <v>7.6983959999999998</v>
      </c>
      <c r="BI10" s="198">
        <v>0.99221032537167486</v>
      </c>
      <c r="BJ10" s="204">
        <v>7.4466200000000002</v>
      </c>
      <c r="BK10" s="204">
        <v>7.6644940000000004</v>
      </c>
      <c r="BL10" s="198">
        <v>0.97157359637831275</v>
      </c>
      <c r="BM10" s="204">
        <v>7.4355539999999998</v>
      </c>
      <c r="BN10" s="204">
        <v>7.6183079999999999</v>
      </c>
      <c r="BO10" s="198">
        <v>0.97601120878809311</v>
      </c>
      <c r="BP10" s="204">
        <v>7.2799389999999997</v>
      </c>
      <c r="BQ10" s="204">
        <v>7.5602340000000003</v>
      </c>
      <c r="BR10" s="198">
        <v>0.96292508935569976</v>
      </c>
      <c r="BS10" s="204">
        <v>7.2707309999999996</v>
      </c>
      <c r="BT10" s="204">
        <v>7.4823719999999998</v>
      </c>
      <c r="BU10" s="198">
        <v>0.97171471827383082</v>
      </c>
      <c r="BV10" s="204">
        <v>7.2595109999999998</v>
      </c>
      <c r="BW10" s="204">
        <v>7.4080450000000004</v>
      </c>
      <c r="BX10" s="198">
        <v>0.97994963583509542</v>
      </c>
      <c r="BY10" s="204">
        <v>7.2764569999999997</v>
      </c>
      <c r="BZ10" s="204">
        <v>7.3756130000000004</v>
      </c>
      <c r="CA10" s="198">
        <v>0.98655623607149656</v>
      </c>
      <c r="CB10" s="204">
        <v>6.6895300000000004</v>
      </c>
      <c r="CC10" s="204">
        <v>7.0236830000000001</v>
      </c>
      <c r="CD10" s="198">
        <v>0.95242481757790043</v>
      </c>
      <c r="CE10" s="204">
        <v>7.2526380000000001</v>
      </c>
      <c r="CF10" s="204">
        <v>7.2030310000000002</v>
      </c>
      <c r="CG10" s="198">
        <v>1.0068869618914593</v>
      </c>
      <c r="CH10" s="204">
        <v>7.2134140000000002</v>
      </c>
      <c r="CI10" s="204">
        <v>7.0986039999999999</v>
      </c>
      <c r="CJ10" s="198">
        <v>1.0161736025843955</v>
      </c>
      <c r="CK10" s="204">
        <v>7.2453919999999998</v>
      </c>
      <c r="CL10" s="204">
        <v>7.0147040000000001</v>
      </c>
      <c r="CM10" s="198">
        <v>1.0328863484474897</v>
      </c>
    </row>
    <row r="11" spans="1:91" s="132" customFormat="1" x14ac:dyDescent="0.2">
      <c r="A11" s="132" t="s">
        <v>344</v>
      </c>
      <c r="B11" s="107" t="s">
        <v>253</v>
      </c>
      <c r="C11" s="107" t="s">
        <v>263</v>
      </c>
      <c r="D11" s="2" t="s">
        <v>101</v>
      </c>
      <c r="E11" s="204" t="e">
        <v>#N/A</v>
      </c>
      <c r="F11" s="192" t="e">
        <v>#N/A</v>
      </c>
      <c r="G11" s="198" t="e">
        <v>#N/A</v>
      </c>
      <c r="H11" s="204" t="e">
        <v>#N/A</v>
      </c>
      <c r="I11" s="192" t="e">
        <v>#N/A</v>
      </c>
      <c r="J11" s="198" t="e">
        <v>#N/A</v>
      </c>
      <c r="K11" s="204" t="e">
        <v>#N/A</v>
      </c>
      <c r="L11" s="192" t="e">
        <v>#N/A</v>
      </c>
      <c r="M11" s="198" t="e">
        <v>#N/A</v>
      </c>
      <c r="N11" s="204" t="e">
        <v>#N/A</v>
      </c>
      <c r="O11" s="192" t="e">
        <v>#N/A</v>
      </c>
      <c r="P11" s="198" t="e">
        <v>#N/A</v>
      </c>
      <c r="Q11" s="204" t="e">
        <v>#N/A</v>
      </c>
      <c r="R11" s="192" t="e">
        <v>#N/A</v>
      </c>
      <c r="S11" s="198" t="e">
        <v>#N/A</v>
      </c>
      <c r="T11" s="204" t="e">
        <v>#N/A</v>
      </c>
      <c r="U11" s="192" t="e">
        <v>#N/A</v>
      </c>
      <c r="V11" s="198" t="e">
        <v>#N/A</v>
      </c>
      <c r="W11" s="204" t="e">
        <v>#N/A</v>
      </c>
      <c r="X11" s="192" t="e">
        <v>#N/A</v>
      </c>
      <c r="Y11" s="198" t="e">
        <v>#N/A</v>
      </c>
      <c r="Z11" s="204" t="e">
        <v>#N/A</v>
      </c>
      <c r="AA11" s="192" t="e">
        <v>#N/A</v>
      </c>
      <c r="AB11" s="198" t="e">
        <v>#N/A</v>
      </c>
      <c r="AC11" s="204" t="e">
        <v>#N/A</v>
      </c>
      <c r="AD11" s="192" t="e">
        <v>#N/A</v>
      </c>
      <c r="AE11" s="198" t="e">
        <v>#N/A</v>
      </c>
      <c r="AF11" s="204" t="e">
        <v>#N/A</v>
      </c>
      <c r="AG11" s="192" t="e">
        <v>#N/A</v>
      </c>
      <c r="AH11" s="198" t="e">
        <v>#N/A</v>
      </c>
      <c r="AI11" s="204" t="e">
        <v>#N/A</v>
      </c>
      <c r="AJ11" s="204" t="e">
        <v>#N/A</v>
      </c>
      <c r="AK11" s="198" t="e">
        <v>#N/A</v>
      </c>
      <c r="AL11" s="204" t="e">
        <v>#N/A</v>
      </c>
      <c r="AM11" s="204" t="e">
        <v>#N/A</v>
      </c>
      <c r="AN11" s="198" t="e">
        <v>#N/A</v>
      </c>
      <c r="AO11" s="204" t="e">
        <v>#N/A</v>
      </c>
      <c r="AP11" s="204" t="e">
        <v>#N/A</v>
      </c>
      <c r="AQ11" s="198" t="e">
        <v>#N/A</v>
      </c>
      <c r="AR11" s="204" t="e">
        <v>#N/A</v>
      </c>
      <c r="AS11" s="204" t="e">
        <v>#N/A</v>
      </c>
      <c r="AT11" s="198" t="e">
        <v>#N/A</v>
      </c>
      <c r="AU11" s="204" t="e">
        <v>#N/A</v>
      </c>
      <c r="AV11" s="204" t="e">
        <v>#N/A</v>
      </c>
      <c r="AW11" s="198" t="e">
        <v>#N/A</v>
      </c>
      <c r="AX11" s="204">
        <v>9.5359440000000006</v>
      </c>
      <c r="AY11" s="204">
        <v>4.2469939999999999</v>
      </c>
      <c r="AZ11" s="198">
        <v>2.2453396449347469</v>
      </c>
      <c r="BA11" s="204">
        <v>9.5084959999999992</v>
      </c>
      <c r="BB11" s="204">
        <v>4.1284679999999998</v>
      </c>
      <c r="BC11" s="198">
        <v>2.3031536153362455</v>
      </c>
      <c r="BD11" s="204">
        <v>9.3414330000000003</v>
      </c>
      <c r="BE11" s="204">
        <v>4.00448</v>
      </c>
      <c r="BF11" s="198">
        <v>2.3327455749560491</v>
      </c>
      <c r="BG11" s="204">
        <v>9.2536079999999998</v>
      </c>
      <c r="BH11" s="204">
        <v>3.9276080000000002</v>
      </c>
      <c r="BI11" s="198">
        <v>2.3560416416302234</v>
      </c>
      <c r="BJ11" s="204">
        <v>9.0575290000000006</v>
      </c>
      <c r="BK11" s="204">
        <v>3.8551579999999999</v>
      </c>
      <c r="BL11" s="198">
        <v>2.349457272568336</v>
      </c>
      <c r="BM11" s="204">
        <v>8.9394390000000001</v>
      </c>
      <c r="BN11" s="204">
        <v>3.7726929999999999</v>
      </c>
      <c r="BO11" s="198">
        <v>2.369511380862424</v>
      </c>
      <c r="BP11" s="204">
        <v>8.7558410000000002</v>
      </c>
      <c r="BQ11" s="204">
        <v>3.694998</v>
      </c>
      <c r="BR11" s="198">
        <v>2.3696470201066413</v>
      </c>
      <c r="BS11" s="204">
        <v>8.7485020000000002</v>
      </c>
      <c r="BT11" s="204">
        <v>3.625899</v>
      </c>
      <c r="BU11" s="198">
        <v>2.4127814922588855</v>
      </c>
      <c r="BV11" s="204">
        <v>8.6403540000000003</v>
      </c>
      <c r="BW11" s="204">
        <v>3.5246680000000001</v>
      </c>
      <c r="BX11" s="198">
        <v>2.4513951384924764</v>
      </c>
      <c r="BY11" s="204">
        <v>8.4906780000000008</v>
      </c>
      <c r="BZ11" s="204">
        <v>3.4355579999999999</v>
      </c>
      <c r="CA11" s="198">
        <v>2.4714116309490337</v>
      </c>
      <c r="CB11" s="204">
        <v>7.8493190000000004</v>
      </c>
      <c r="CC11" s="204">
        <v>3.230629</v>
      </c>
      <c r="CD11" s="198">
        <v>2.4296565777128851</v>
      </c>
      <c r="CE11" s="204">
        <v>8.514246</v>
      </c>
      <c r="CF11" s="204">
        <v>3.3055409999999998</v>
      </c>
      <c r="CG11" s="198">
        <v>2.5757496276706293</v>
      </c>
      <c r="CH11" s="204">
        <v>8.5563509999999994</v>
      </c>
      <c r="CI11" s="204">
        <v>3.2005520000000001</v>
      </c>
      <c r="CJ11" s="198">
        <v>2.6733985262542208</v>
      </c>
      <c r="CK11" s="204">
        <v>8.7760840000000009</v>
      </c>
      <c r="CL11" s="204">
        <v>3.1259450000000002</v>
      </c>
      <c r="CM11" s="198">
        <v>2.8074978926372665</v>
      </c>
    </row>
    <row r="12" spans="1:91" s="132" customFormat="1" x14ac:dyDescent="0.2">
      <c r="A12" s="132" t="s">
        <v>345</v>
      </c>
      <c r="B12" s="107" t="s">
        <v>253</v>
      </c>
      <c r="C12" s="107" t="s">
        <v>263</v>
      </c>
      <c r="D12" s="2" t="s">
        <v>102</v>
      </c>
      <c r="E12" s="204" t="e">
        <v>#N/A</v>
      </c>
      <c r="F12" s="192" t="e">
        <v>#N/A</v>
      </c>
      <c r="G12" s="198" t="e">
        <v>#N/A</v>
      </c>
      <c r="H12" s="204" t="e">
        <v>#N/A</v>
      </c>
      <c r="I12" s="192" t="e">
        <v>#N/A</v>
      </c>
      <c r="J12" s="198" t="e">
        <v>#N/A</v>
      </c>
      <c r="K12" s="204" t="e">
        <v>#N/A</v>
      </c>
      <c r="L12" s="192" t="e">
        <v>#N/A</v>
      </c>
      <c r="M12" s="198" t="e">
        <v>#N/A</v>
      </c>
      <c r="N12" s="204" t="e">
        <v>#N/A</v>
      </c>
      <c r="O12" s="192" t="e">
        <v>#N/A</v>
      </c>
      <c r="P12" s="198" t="e">
        <v>#N/A</v>
      </c>
      <c r="Q12" s="204" t="e">
        <v>#N/A</v>
      </c>
      <c r="R12" s="192" t="e">
        <v>#N/A</v>
      </c>
      <c r="S12" s="198" t="e">
        <v>#N/A</v>
      </c>
      <c r="T12" s="204" t="e">
        <v>#N/A</v>
      </c>
      <c r="U12" s="192" t="e">
        <v>#N/A</v>
      </c>
      <c r="V12" s="198" t="e">
        <v>#N/A</v>
      </c>
      <c r="W12" s="204" t="e">
        <v>#N/A</v>
      </c>
      <c r="X12" s="192" t="e">
        <v>#N/A</v>
      </c>
      <c r="Y12" s="198" t="e">
        <v>#N/A</v>
      </c>
      <c r="Z12" s="204" t="e">
        <v>#N/A</v>
      </c>
      <c r="AA12" s="192" t="e">
        <v>#N/A</v>
      </c>
      <c r="AB12" s="198" t="e">
        <v>#N/A</v>
      </c>
      <c r="AC12" s="204" t="e">
        <v>#N/A</v>
      </c>
      <c r="AD12" s="192" t="e">
        <v>#N/A</v>
      </c>
      <c r="AE12" s="198" t="e">
        <v>#N/A</v>
      </c>
      <c r="AF12" s="204" t="e">
        <v>#N/A</v>
      </c>
      <c r="AG12" s="192" t="e">
        <v>#N/A</v>
      </c>
      <c r="AH12" s="198" t="e">
        <v>#N/A</v>
      </c>
      <c r="AI12" s="204" t="e">
        <v>#N/A</v>
      </c>
      <c r="AJ12" s="204" t="e">
        <v>#N/A</v>
      </c>
      <c r="AK12" s="198" t="e">
        <v>#N/A</v>
      </c>
      <c r="AL12" s="204" t="e">
        <v>#N/A</v>
      </c>
      <c r="AM12" s="204" t="e">
        <v>#N/A</v>
      </c>
      <c r="AN12" s="198" t="e">
        <v>#N/A</v>
      </c>
      <c r="AO12" s="204" t="e">
        <v>#N/A</v>
      </c>
      <c r="AP12" s="204" t="e">
        <v>#N/A</v>
      </c>
      <c r="AQ12" s="198" t="e">
        <v>#N/A</v>
      </c>
      <c r="AR12" s="204" t="e">
        <v>#N/A</v>
      </c>
      <c r="AS12" s="204" t="e">
        <v>#N/A</v>
      </c>
      <c r="AT12" s="198" t="e">
        <v>#N/A</v>
      </c>
      <c r="AU12" s="204" t="e">
        <v>#N/A</v>
      </c>
      <c r="AV12" s="204" t="e">
        <v>#N/A</v>
      </c>
      <c r="AW12" s="198" t="e">
        <v>#N/A</v>
      </c>
      <c r="AX12" s="204">
        <v>49.265563</v>
      </c>
      <c r="AY12" s="204">
        <v>19.162372999999999</v>
      </c>
      <c r="AZ12" s="198">
        <v>2.5709531382151889</v>
      </c>
      <c r="BA12" s="204">
        <v>47.630499</v>
      </c>
      <c r="BB12" s="204">
        <v>18.654081000000001</v>
      </c>
      <c r="BC12" s="198">
        <v>2.5533554293025742</v>
      </c>
      <c r="BD12" s="204">
        <v>45.818252999999999</v>
      </c>
      <c r="BE12" s="204">
        <v>18.138569</v>
      </c>
      <c r="BF12" s="198">
        <v>2.5260125536915288</v>
      </c>
      <c r="BG12" s="204">
        <v>43.92071</v>
      </c>
      <c r="BH12" s="204">
        <v>17.73742</v>
      </c>
      <c r="BI12" s="198">
        <v>2.4761611327915785</v>
      </c>
      <c r="BJ12" s="204">
        <v>42.794983999999999</v>
      </c>
      <c r="BK12" s="204">
        <v>17.333151000000001</v>
      </c>
      <c r="BL12" s="198">
        <v>2.4689673562527665</v>
      </c>
      <c r="BM12" s="204">
        <v>42.001981999999998</v>
      </c>
      <c r="BN12" s="204">
        <v>16.983529999999998</v>
      </c>
      <c r="BO12" s="198">
        <v>2.4731008217961756</v>
      </c>
      <c r="BP12" s="204">
        <v>41.413795</v>
      </c>
      <c r="BQ12" s="204">
        <v>16.689076</v>
      </c>
      <c r="BR12" s="198">
        <v>2.4814911862106688</v>
      </c>
      <c r="BS12" s="204">
        <v>40.950183000000003</v>
      </c>
      <c r="BT12" s="204">
        <v>16.420311000000002</v>
      </c>
      <c r="BU12" s="198">
        <v>2.4938737762031424</v>
      </c>
      <c r="BV12" s="204">
        <v>40.787171000000001</v>
      </c>
      <c r="BW12" s="204">
        <v>16.161829000000001</v>
      </c>
      <c r="BX12" s="198">
        <v>2.5236729704292751</v>
      </c>
      <c r="BY12" s="204">
        <v>40.491391999999998</v>
      </c>
      <c r="BZ12" s="204">
        <v>15.869846000000001</v>
      </c>
      <c r="CA12" s="198">
        <v>2.5514672291085874</v>
      </c>
      <c r="CB12" s="204">
        <v>35.377600000000001</v>
      </c>
      <c r="CC12" s="204">
        <v>15.07446</v>
      </c>
      <c r="CD12" s="198">
        <v>2.346856869168116</v>
      </c>
      <c r="CE12" s="204">
        <v>39.776273000000003</v>
      </c>
      <c r="CF12" s="204">
        <v>15.455192</v>
      </c>
      <c r="CG12" s="198">
        <v>2.5736511717227457</v>
      </c>
      <c r="CH12" s="204">
        <v>39.558233000000001</v>
      </c>
      <c r="CI12" s="204">
        <v>15.215280999999999</v>
      </c>
      <c r="CJ12" s="198">
        <v>2.5999015726360888</v>
      </c>
      <c r="CK12" s="204">
        <v>39.499994999999998</v>
      </c>
      <c r="CL12" s="204">
        <v>15.001626999999999</v>
      </c>
      <c r="CM12" s="198">
        <v>2.6330474021251162</v>
      </c>
    </row>
    <row r="13" spans="1:91" s="132" customFormat="1" x14ac:dyDescent="0.2">
      <c r="A13" s="132" t="s">
        <v>346</v>
      </c>
      <c r="B13" s="107" t="s">
        <v>253</v>
      </c>
      <c r="C13" s="107" t="s">
        <v>263</v>
      </c>
      <c r="D13" s="2" t="s">
        <v>103</v>
      </c>
      <c r="E13" s="204" t="e">
        <v>#N/A</v>
      </c>
      <c r="F13" s="192" t="e">
        <v>#N/A</v>
      </c>
      <c r="G13" s="198" t="e">
        <v>#N/A</v>
      </c>
      <c r="H13" s="204" t="e">
        <v>#N/A</v>
      </c>
      <c r="I13" s="192" t="e">
        <v>#N/A</v>
      </c>
      <c r="J13" s="198" t="e">
        <v>#N/A</v>
      </c>
      <c r="K13" s="204" t="e">
        <v>#N/A</v>
      </c>
      <c r="L13" s="192" t="e">
        <v>#N/A</v>
      </c>
      <c r="M13" s="198" t="e">
        <v>#N/A</v>
      </c>
      <c r="N13" s="204" t="e">
        <v>#N/A</v>
      </c>
      <c r="O13" s="192" t="e">
        <v>#N/A</v>
      </c>
      <c r="P13" s="198" t="e">
        <v>#N/A</v>
      </c>
      <c r="Q13" s="204" t="e">
        <v>#N/A</v>
      </c>
      <c r="R13" s="192" t="e">
        <v>#N/A</v>
      </c>
      <c r="S13" s="198" t="e">
        <v>#N/A</v>
      </c>
      <c r="T13" s="204" t="e">
        <v>#N/A</v>
      </c>
      <c r="U13" s="192" t="e">
        <v>#N/A</v>
      </c>
      <c r="V13" s="198" t="e">
        <v>#N/A</v>
      </c>
      <c r="W13" s="204" t="e">
        <v>#N/A</v>
      </c>
      <c r="X13" s="192" t="e">
        <v>#N/A</v>
      </c>
      <c r="Y13" s="198" t="e">
        <v>#N/A</v>
      </c>
      <c r="Z13" s="204" t="e">
        <v>#N/A</v>
      </c>
      <c r="AA13" s="192" t="e">
        <v>#N/A</v>
      </c>
      <c r="AB13" s="198" t="e">
        <v>#N/A</v>
      </c>
      <c r="AC13" s="204" t="e">
        <v>#N/A</v>
      </c>
      <c r="AD13" s="192" t="e">
        <v>#N/A</v>
      </c>
      <c r="AE13" s="198" t="e">
        <v>#N/A</v>
      </c>
      <c r="AF13" s="204" t="e">
        <v>#N/A</v>
      </c>
      <c r="AG13" s="192" t="e">
        <v>#N/A</v>
      </c>
      <c r="AH13" s="198" t="e">
        <v>#N/A</v>
      </c>
      <c r="AI13" s="204" t="e">
        <v>#N/A</v>
      </c>
      <c r="AJ13" s="204" t="e">
        <v>#N/A</v>
      </c>
      <c r="AK13" s="198" t="e">
        <v>#N/A</v>
      </c>
      <c r="AL13" s="204" t="e">
        <v>#N/A</v>
      </c>
      <c r="AM13" s="204" t="e">
        <v>#N/A</v>
      </c>
      <c r="AN13" s="198" t="e">
        <v>#N/A</v>
      </c>
      <c r="AO13" s="204" t="e">
        <v>#N/A</v>
      </c>
      <c r="AP13" s="204" t="e">
        <v>#N/A</v>
      </c>
      <c r="AQ13" s="198" t="e">
        <v>#N/A</v>
      </c>
      <c r="AR13" s="204" t="e">
        <v>#N/A</v>
      </c>
      <c r="AS13" s="204" t="e">
        <v>#N/A</v>
      </c>
      <c r="AT13" s="198" t="e">
        <v>#N/A</v>
      </c>
      <c r="AU13" s="204" t="e">
        <v>#N/A</v>
      </c>
      <c r="AV13" s="204" t="e">
        <v>#N/A</v>
      </c>
      <c r="AW13" s="198" t="e">
        <v>#N/A</v>
      </c>
      <c r="AX13" s="204">
        <v>9.8700019999999995</v>
      </c>
      <c r="AY13" s="204">
        <v>6.0876219999999996</v>
      </c>
      <c r="AZ13" s="198">
        <v>1.6213230716361824</v>
      </c>
      <c r="BA13" s="204">
        <v>10.218940999999999</v>
      </c>
      <c r="BB13" s="204">
        <v>6.2981470000000002</v>
      </c>
      <c r="BC13" s="198">
        <v>1.6225313572388829</v>
      </c>
      <c r="BD13" s="204">
        <v>10.624026000000001</v>
      </c>
      <c r="BE13" s="204">
        <v>6.5296789999999998</v>
      </c>
      <c r="BF13" s="198">
        <v>1.6270364898488885</v>
      </c>
      <c r="BG13" s="204">
        <v>10.821629</v>
      </c>
      <c r="BH13" s="204">
        <v>6.6983879999999996</v>
      </c>
      <c r="BI13" s="198">
        <v>1.6155572057038201</v>
      </c>
      <c r="BJ13" s="204">
        <v>10.893719000000001</v>
      </c>
      <c r="BK13" s="204">
        <v>6.8367089999999999</v>
      </c>
      <c r="BL13" s="198">
        <v>1.5934156331650215</v>
      </c>
      <c r="BM13" s="204">
        <v>10.99849</v>
      </c>
      <c r="BN13" s="204">
        <v>6.9885270000000004</v>
      </c>
      <c r="BO13" s="198">
        <v>1.5737923027270266</v>
      </c>
      <c r="BP13" s="204">
        <v>10.973428</v>
      </c>
      <c r="BQ13" s="204">
        <v>7.0696060000000003</v>
      </c>
      <c r="BR13" s="198">
        <v>1.5521979584152215</v>
      </c>
      <c r="BS13" s="204">
        <v>10.72129</v>
      </c>
      <c r="BT13" s="204">
        <v>7.1051349999999998</v>
      </c>
      <c r="BU13" s="198">
        <v>1.5089495132745543</v>
      </c>
      <c r="BV13" s="204">
        <v>10.585105</v>
      </c>
      <c r="BW13" s="204">
        <v>7.118582</v>
      </c>
      <c r="BX13" s="198">
        <v>1.4869681911369428</v>
      </c>
      <c r="BY13" s="204">
        <v>10.495112000000001</v>
      </c>
      <c r="BZ13" s="204">
        <v>7.0912199999999999</v>
      </c>
      <c r="CA13" s="198">
        <v>1.4800150044703169</v>
      </c>
      <c r="CB13" s="204">
        <v>8.923076</v>
      </c>
      <c r="CC13" s="204">
        <v>6.8383500000000002</v>
      </c>
      <c r="CD13" s="198">
        <v>1.3048580432414252</v>
      </c>
      <c r="CE13" s="204">
        <v>10.14775</v>
      </c>
      <c r="CF13" s="204">
        <v>6.9764910000000002</v>
      </c>
      <c r="CG13" s="198">
        <v>1.454563619447083</v>
      </c>
      <c r="CH13" s="204">
        <v>9.9249089999999995</v>
      </c>
      <c r="CI13" s="204">
        <v>6.854222</v>
      </c>
      <c r="CJ13" s="198">
        <v>1.4479993498897468</v>
      </c>
      <c r="CK13" s="204">
        <v>9.6887600000000003</v>
      </c>
      <c r="CL13" s="204">
        <v>6.7379129999999998</v>
      </c>
      <c r="CM13" s="198">
        <v>1.4379467351389073</v>
      </c>
    </row>
    <row r="14" spans="1:91" s="132" customFormat="1" x14ac:dyDescent="0.2">
      <c r="A14" s="132" t="s">
        <v>347</v>
      </c>
      <c r="B14" s="107" t="s">
        <v>253</v>
      </c>
      <c r="C14" s="107" t="s">
        <v>263</v>
      </c>
      <c r="D14" s="2" t="s">
        <v>104</v>
      </c>
      <c r="E14" s="204" t="e">
        <v>#N/A</v>
      </c>
      <c r="F14" s="192" t="e">
        <v>#N/A</v>
      </c>
      <c r="G14" s="198" t="e">
        <v>#N/A</v>
      </c>
      <c r="H14" s="204" t="e">
        <v>#N/A</v>
      </c>
      <c r="I14" s="192" t="e">
        <v>#N/A</v>
      </c>
      <c r="J14" s="198" t="e">
        <v>#N/A</v>
      </c>
      <c r="K14" s="204" t="e">
        <v>#N/A</v>
      </c>
      <c r="L14" s="192" t="e">
        <v>#N/A</v>
      </c>
      <c r="M14" s="198" t="e">
        <v>#N/A</v>
      </c>
      <c r="N14" s="204" t="e">
        <v>#N/A</v>
      </c>
      <c r="O14" s="192" t="e">
        <v>#N/A</v>
      </c>
      <c r="P14" s="198" t="e">
        <v>#N/A</v>
      </c>
      <c r="Q14" s="204" t="e">
        <v>#N/A</v>
      </c>
      <c r="R14" s="192" t="e">
        <v>#N/A</v>
      </c>
      <c r="S14" s="198" t="e">
        <v>#N/A</v>
      </c>
      <c r="T14" s="204" t="e">
        <v>#N/A</v>
      </c>
      <c r="U14" s="192" t="e">
        <v>#N/A</v>
      </c>
      <c r="V14" s="198" t="e">
        <v>#N/A</v>
      </c>
      <c r="W14" s="204" t="e">
        <v>#N/A</v>
      </c>
      <c r="X14" s="192" t="e">
        <v>#N/A</v>
      </c>
      <c r="Y14" s="198" t="e">
        <v>#N/A</v>
      </c>
      <c r="Z14" s="204" t="e">
        <v>#N/A</v>
      </c>
      <c r="AA14" s="192" t="e">
        <v>#N/A</v>
      </c>
      <c r="AB14" s="198" t="e">
        <v>#N/A</v>
      </c>
      <c r="AC14" s="204" t="e">
        <v>#N/A</v>
      </c>
      <c r="AD14" s="192" t="e">
        <v>#N/A</v>
      </c>
      <c r="AE14" s="198" t="e">
        <v>#N/A</v>
      </c>
      <c r="AF14" s="204" t="e">
        <v>#N/A</v>
      </c>
      <c r="AG14" s="192" t="e">
        <v>#N/A</v>
      </c>
      <c r="AH14" s="198" t="e">
        <v>#N/A</v>
      </c>
      <c r="AI14" s="204" t="e">
        <v>#N/A</v>
      </c>
      <c r="AJ14" s="204" t="e">
        <v>#N/A</v>
      </c>
      <c r="AK14" s="198" t="e">
        <v>#N/A</v>
      </c>
      <c r="AL14" s="204" t="e">
        <v>#N/A</v>
      </c>
      <c r="AM14" s="204" t="e">
        <v>#N/A</v>
      </c>
      <c r="AN14" s="198" t="e">
        <v>#N/A</v>
      </c>
      <c r="AO14" s="204" t="e">
        <v>#N/A</v>
      </c>
      <c r="AP14" s="204" t="e">
        <v>#N/A</v>
      </c>
      <c r="AQ14" s="198" t="e">
        <v>#N/A</v>
      </c>
      <c r="AR14" s="204" t="e">
        <v>#N/A</v>
      </c>
      <c r="AS14" s="204" t="e">
        <v>#N/A</v>
      </c>
      <c r="AT14" s="198" t="e">
        <v>#N/A</v>
      </c>
      <c r="AU14" s="204" t="e">
        <v>#N/A</v>
      </c>
      <c r="AV14" s="204" t="e">
        <v>#N/A</v>
      </c>
      <c r="AW14" s="198" t="e">
        <v>#N/A</v>
      </c>
      <c r="AX14" s="204">
        <v>13.606389999999999</v>
      </c>
      <c r="AY14" s="204">
        <v>12.459092</v>
      </c>
      <c r="AZ14" s="198">
        <v>1.092085201714539</v>
      </c>
      <c r="BA14" s="204">
        <v>13.718857</v>
      </c>
      <c r="BB14" s="204">
        <v>12.482146999999999</v>
      </c>
      <c r="BC14" s="198">
        <v>1.0990783076020496</v>
      </c>
      <c r="BD14" s="204">
        <v>13.868634</v>
      </c>
      <c r="BE14" s="204">
        <v>12.546445</v>
      </c>
      <c r="BF14" s="198">
        <v>1.1053835568561452</v>
      </c>
      <c r="BG14" s="204">
        <v>14.007984</v>
      </c>
      <c r="BH14" s="204">
        <v>12.550822</v>
      </c>
      <c r="BI14" s="198">
        <v>1.1161009215173316</v>
      </c>
      <c r="BJ14" s="204">
        <v>14.117782</v>
      </c>
      <c r="BK14" s="204">
        <v>12.626711999999999</v>
      </c>
      <c r="BL14" s="198">
        <v>1.118088541181584</v>
      </c>
      <c r="BM14" s="204">
        <v>14.187999</v>
      </c>
      <c r="BN14" s="204">
        <v>12.663130000000001</v>
      </c>
      <c r="BO14" s="198">
        <v>1.1204180167146669</v>
      </c>
      <c r="BP14" s="204">
        <v>14.157463</v>
      </c>
      <c r="BQ14" s="204">
        <v>12.732645</v>
      </c>
      <c r="BR14" s="198">
        <v>1.111902750763883</v>
      </c>
      <c r="BS14" s="204">
        <v>14.221301</v>
      </c>
      <c r="BT14" s="204">
        <v>12.820827</v>
      </c>
      <c r="BU14" s="198">
        <v>1.1092342951043643</v>
      </c>
      <c r="BV14" s="204">
        <v>14.527585</v>
      </c>
      <c r="BW14" s="204">
        <v>12.909079</v>
      </c>
      <c r="BX14" s="198">
        <v>1.1253773410171244</v>
      </c>
      <c r="BY14" s="204">
        <v>14.645564</v>
      </c>
      <c r="BZ14" s="204">
        <v>12.937685</v>
      </c>
      <c r="CA14" s="198">
        <v>1.1320080833626727</v>
      </c>
      <c r="CB14" s="204">
        <v>14.400179</v>
      </c>
      <c r="CC14" s="204">
        <v>13.021573</v>
      </c>
      <c r="CD14" s="198">
        <v>1.1058709266537921</v>
      </c>
      <c r="CE14" s="204">
        <v>15.176019999999999</v>
      </c>
      <c r="CF14" s="204">
        <v>13.029399</v>
      </c>
      <c r="CG14" s="198">
        <v>1.1647521117436037</v>
      </c>
      <c r="CH14" s="204">
        <v>15.183703</v>
      </c>
      <c r="CI14" s="204">
        <v>13.001168</v>
      </c>
      <c r="CJ14" s="198">
        <v>1.1678722250185523</v>
      </c>
      <c r="CK14" s="204">
        <v>15.216231000000001</v>
      </c>
      <c r="CL14" s="204">
        <v>12.993012999999999</v>
      </c>
      <c r="CM14" s="198">
        <v>1.1711087335939709</v>
      </c>
    </row>
    <row r="15" spans="1:91" s="132" customFormat="1" x14ac:dyDescent="0.2">
      <c r="A15" s="132" t="s">
        <v>348</v>
      </c>
      <c r="B15" s="107" t="s">
        <v>253</v>
      </c>
      <c r="C15" s="107" t="s">
        <v>263</v>
      </c>
      <c r="D15" s="2" t="s">
        <v>105</v>
      </c>
      <c r="E15" s="204" t="e">
        <v>#N/A</v>
      </c>
      <c r="F15" s="192" t="e">
        <v>#N/A</v>
      </c>
      <c r="G15" s="198" t="e">
        <v>#N/A</v>
      </c>
      <c r="H15" s="204" t="e">
        <v>#N/A</v>
      </c>
      <c r="I15" s="192" t="e">
        <v>#N/A</v>
      </c>
      <c r="J15" s="198" t="e">
        <v>#N/A</v>
      </c>
      <c r="K15" s="204" t="e">
        <v>#N/A</v>
      </c>
      <c r="L15" s="192" t="e">
        <v>#N/A</v>
      </c>
      <c r="M15" s="198" t="e">
        <v>#N/A</v>
      </c>
      <c r="N15" s="204" t="e">
        <v>#N/A</v>
      </c>
      <c r="O15" s="192" t="e">
        <v>#N/A</v>
      </c>
      <c r="P15" s="198" t="e">
        <v>#N/A</v>
      </c>
      <c r="Q15" s="204" t="e">
        <v>#N/A</v>
      </c>
      <c r="R15" s="192" t="e">
        <v>#N/A</v>
      </c>
      <c r="S15" s="198" t="e">
        <v>#N/A</v>
      </c>
      <c r="T15" s="204" t="e">
        <v>#N/A</v>
      </c>
      <c r="U15" s="192" t="e">
        <v>#N/A</v>
      </c>
      <c r="V15" s="198" t="e">
        <v>#N/A</v>
      </c>
      <c r="W15" s="204" t="e">
        <v>#N/A</v>
      </c>
      <c r="X15" s="192" t="e">
        <v>#N/A</v>
      </c>
      <c r="Y15" s="198" t="e">
        <v>#N/A</v>
      </c>
      <c r="Z15" s="204" t="e">
        <v>#N/A</v>
      </c>
      <c r="AA15" s="192" t="e">
        <v>#N/A</v>
      </c>
      <c r="AB15" s="198" t="e">
        <v>#N/A</v>
      </c>
      <c r="AC15" s="204" t="e">
        <v>#N/A</v>
      </c>
      <c r="AD15" s="192" t="e">
        <v>#N/A</v>
      </c>
      <c r="AE15" s="198" t="e">
        <v>#N/A</v>
      </c>
      <c r="AF15" s="204" t="e">
        <v>#N/A</v>
      </c>
      <c r="AG15" s="192" t="e">
        <v>#N/A</v>
      </c>
      <c r="AH15" s="198" t="e">
        <v>#N/A</v>
      </c>
      <c r="AI15" s="204" t="e">
        <v>#N/A</v>
      </c>
      <c r="AJ15" s="204" t="e">
        <v>#N/A</v>
      </c>
      <c r="AK15" s="198" t="e">
        <v>#N/A</v>
      </c>
      <c r="AL15" s="204" t="e">
        <v>#N/A</v>
      </c>
      <c r="AM15" s="204" t="e">
        <v>#N/A</v>
      </c>
      <c r="AN15" s="198" t="e">
        <v>#N/A</v>
      </c>
      <c r="AO15" s="204" t="e">
        <v>#N/A</v>
      </c>
      <c r="AP15" s="204" t="e">
        <v>#N/A</v>
      </c>
      <c r="AQ15" s="198" t="e">
        <v>#N/A</v>
      </c>
      <c r="AR15" s="204" t="e">
        <v>#N/A</v>
      </c>
      <c r="AS15" s="204" t="e">
        <v>#N/A</v>
      </c>
      <c r="AT15" s="198" t="e">
        <v>#N/A</v>
      </c>
      <c r="AU15" s="204" t="e">
        <v>#N/A</v>
      </c>
      <c r="AV15" s="204" t="e">
        <v>#N/A</v>
      </c>
      <c r="AW15" s="198" t="e">
        <v>#N/A</v>
      </c>
      <c r="AX15" s="204">
        <v>63.037042</v>
      </c>
      <c r="AY15" s="204">
        <v>63.162605999999997</v>
      </c>
      <c r="AZ15" s="198">
        <v>0.99801205162434248</v>
      </c>
      <c r="BA15" s="204">
        <v>61.602826</v>
      </c>
      <c r="BB15" s="204">
        <v>61.366734999999998</v>
      </c>
      <c r="BC15" s="198">
        <v>1.0038472146187996</v>
      </c>
      <c r="BD15" s="204">
        <v>59.761387999999997</v>
      </c>
      <c r="BE15" s="204">
        <v>59.692225999999998</v>
      </c>
      <c r="BF15" s="198">
        <v>1.0011586433382464</v>
      </c>
      <c r="BG15" s="204">
        <v>57.985056999999998</v>
      </c>
      <c r="BH15" s="204">
        <v>57.839801000000001</v>
      </c>
      <c r="BI15" s="198">
        <v>1.0025113502724534</v>
      </c>
      <c r="BJ15" s="204">
        <v>56.229534000000001</v>
      </c>
      <c r="BK15" s="204">
        <v>56.058881</v>
      </c>
      <c r="BL15" s="198">
        <v>1.0030441742138949</v>
      </c>
      <c r="BM15" s="204">
        <v>54.832053000000002</v>
      </c>
      <c r="BN15" s="204">
        <v>54.165962</v>
      </c>
      <c r="BO15" s="198">
        <v>1.0122972245928172</v>
      </c>
      <c r="BP15" s="204">
        <v>53.495969000000002</v>
      </c>
      <c r="BQ15" s="204">
        <v>52.114623000000002</v>
      </c>
      <c r="BR15" s="198">
        <v>1.026505919461415</v>
      </c>
      <c r="BS15" s="204">
        <v>52.443798999999999</v>
      </c>
      <c r="BT15" s="204">
        <v>49.917144</v>
      </c>
      <c r="BU15" s="198">
        <v>1.0506169784072581</v>
      </c>
      <c r="BV15" s="204">
        <v>51.290236999999998</v>
      </c>
      <c r="BW15" s="204">
        <v>47.626134999999998</v>
      </c>
      <c r="BX15" s="198">
        <v>1.0769346914252018</v>
      </c>
      <c r="BY15" s="204">
        <v>49.965877999999996</v>
      </c>
      <c r="BZ15" s="204">
        <v>45.354622999999997</v>
      </c>
      <c r="CA15" s="198">
        <v>1.1016711129976762</v>
      </c>
      <c r="CB15" s="204">
        <v>41.161064000000003</v>
      </c>
      <c r="CC15" s="204">
        <v>39.044249000000001</v>
      </c>
      <c r="CD15" s="198">
        <v>1.0542157950073519</v>
      </c>
      <c r="CE15" s="204">
        <v>47.002727999999998</v>
      </c>
      <c r="CF15" s="204">
        <v>41.640363999999998</v>
      </c>
      <c r="CG15" s="198">
        <v>1.1287780289336569</v>
      </c>
      <c r="CH15" s="204">
        <v>44.545389</v>
      </c>
      <c r="CI15" s="204">
        <v>39.185969</v>
      </c>
      <c r="CJ15" s="198">
        <v>1.1367688521368453</v>
      </c>
      <c r="CK15" s="204">
        <v>42.549655000000001</v>
      </c>
      <c r="CL15" s="204">
        <v>37.036102</v>
      </c>
      <c r="CM15" s="198">
        <v>1.1488696893641777</v>
      </c>
    </row>
    <row r="16" spans="1:91" s="132" customFormat="1" x14ac:dyDescent="0.2">
      <c r="A16" s="132" t="s">
        <v>349</v>
      </c>
      <c r="B16" s="107" t="s">
        <v>253</v>
      </c>
      <c r="C16" s="107" t="s">
        <v>263</v>
      </c>
      <c r="D16" s="2" t="s">
        <v>106</v>
      </c>
      <c r="E16" s="204" t="e">
        <v>#N/A</v>
      </c>
      <c r="F16" s="192" t="e">
        <v>#N/A</v>
      </c>
      <c r="G16" s="198" t="e">
        <v>#N/A</v>
      </c>
      <c r="H16" s="204" t="e">
        <v>#N/A</v>
      </c>
      <c r="I16" s="192" t="e">
        <v>#N/A</v>
      </c>
      <c r="J16" s="198" t="e">
        <v>#N/A</v>
      </c>
      <c r="K16" s="204" t="e">
        <v>#N/A</v>
      </c>
      <c r="L16" s="192" t="e">
        <v>#N/A</v>
      </c>
      <c r="M16" s="198" t="e">
        <v>#N/A</v>
      </c>
      <c r="N16" s="204" t="e">
        <v>#N/A</v>
      </c>
      <c r="O16" s="192" t="e">
        <v>#N/A</v>
      </c>
      <c r="P16" s="198" t="e">
        <v>#N/A</v>
      </c>
      <c r="Q16" s="204" t="e">
        <v>#N/A</v>
      </c>
      <c r="R16" s="192" t="e">
        <v>#N/A</v>
      </c>
      <c r="S16" s="198" t="e">
        <v>#N/A</v>
      </c>
      <c r="T16" s="204" t="e">
        <v>#N/A</v>
      </c>
      <c r="U16" s="192" t="e">
        <v>#N/A</v>
      </c>
      <c r="V16" s="198" t="e">
        <v>#N/A</v>
      </c>
      <c r="W16" s="204" t="e">
        <v>#N/A</v>
      </c>
      <c r="X16" s="192" t="e">
        <v>#N/A</v>
      </c>
      <c r="Y16" s="198" t="e">
        <v>#N/A</v>
      </c>
      <c r="Z16" s="204" t="e">
        <v>#N/A</v>
      </c>
      <c r="AA16" s="192" t="e">
        <v>#N/A</v>
      </c>
      <c r="AB16" s="198" t="e">
        <v>#N/A</v>
      </c>
      <c r="AC16" s="204" t="e">
        <v>#N/A</v>
      </c>
      <c r="AD16" s="192" t="e">
        <v>#N/A</v>
      </c>
      <c r="AE16" s="198" t="e">
        <v>#N/A</v>
      </c>
      <c r="AF16" s="204" t="e">
        <v>#N/A</v>
      </c>
      <c r="AG16" s="192" t="e">
        <v>#N/A</v>
      </c>
      <c r="AH16" s="198" t="e">
        <v>#N/A</v>
      </c>
      <c r="AI16" s="204" t="e">
        <v>#N/A</v>
      </c>
      <c r="AJ16" s="204" t="e">
        <v>#N/A</v>
      </c>
      <c r="AK16" s="198" t="e">
        <v>#N/A</v>
      </c>
      <c r="AL16" s="204" t="e">
        <v>#N/A</v>
      </c>
      <c r="AM16" s="204" t="e">
        <v>#N/A</v>
      </c>
      <c r="AN16" s="198" t="e">
        <v>#N/A</v>
      </c>
      <c r="AO16" s="204" t="e">
        <v>#N/A</v>
      </c>
      <c r="AP16" s="204" t="e">
        <v>#N/A</v>
      </c>
      <c r="AQ16" s="198" t="e">
        <v>#N/A</v>
      </c>
      <c r="AR16" s="204" t="e">
        <v>#N/A</v>
      </c>
      <c r="AS16" s="204" t="e">
        <v>#N/A</v>
      </c>
      <c r="AT16" s="198" t="e">
        <v>#N/A</v>
      </c>
      <c r="AU16" s="204" t="e">
        <v>#N/A</v>
      </c>
      <c r="AV16" s="204" t="e">
        <v>#N/A</v>
      </c>
      <c r="AW16" s="198" t="e">
        <v>#N/A</v>
      </c>
      <c r="AX16" s="204">
        <v>34.306316000000002</v>
      </c>
      <c r="AY16" s="204">
        <v>4.6536169999999997</v>
      </c>
      <c r="AZ16" s="198">
        <v>7.3719680841805424</v>
      </c>
      <c r="BA16" s="204">
        <v>34.506086000000003</v>
      </c>
      <c r="BB16" s="204">
        <v>4.6523050000000001</v>
      </c>
      <c r="BC16" s="198">
        <v>7.4169870634019057</v>
      </c>
      <c r="BD16" s="204">
        <v>34.808159000000003</v>
      </c>
      <c r="BE16" s="204">
        <v>4.650334</v>
      </c>
      <c r="BF16" s="198">
        <v>7.4850879528223144</v>
      </c>
      <c r="BG16" s="204">
        <v>35.109862999999997</v>
      </c>
      <c r="BH16" s="204">
        <v>4.6548600000000002</v>
      </c>
      <c r="BI16" s="198">
        <v>7.5426249124570868</v>
      </c>
      <c r="BJ16" s="204">
        <v>35.819253000000003</v>
      </c>
      <c r="BK16" s="204">
        <v>4.595618</v>
      </c>
      <c r="BL16" s="198">
        <v>7.794218971202568</v>
      </c>
      <c r="BM16" s="204">
        <v>36.360219000000001</v>
      </c>
      <c r="BN16" s="204">
        <v>4.487196</v>
      </c>
      <c r="BO16" s="198">
        <v>8.1031047005747023</v>
      </c>
      <c r="BP16" s="204">
        <v>37.249825000000001</v>
      </c>
      <c r="BQ16" s="204">
        <v>4.3225049999999996</v>
      </c>
      <c r="BR16" s="198">
        <v>8.6176476371918618</v>
      </c>
      <c r="BS16" s="204">
        <v>37.874481000000003</v>
      </c>
      <c r="BT16" s="204">
        <v>4.1400309999999996</v>
      </c>
      <c r="BU16" s="198">
        <v>9.1483568601297929</v>
      </c>
      <c r="BV16" s="204">
        <v>38.235618000000002</v>
      </c>
      <c r="BW16" s="204">
        <v>3.9317060000000001</v>
      </c>
      <c r="BX16" s="198">
        <v>9.7249433197700945</v>
      </c>
      <c r="BY16" s="204">
        <v>38.525404000000002</v>
      </c>
      <c r="BZ16" s="204">
        <v>3.7428110000000001</v>
      </c>
      <c r="CA16" s="198">
        <v>10.29317376698957</v>
      </c>
      <c r="CB16" s="204">
        <v>32.498055999999998</v>
      </c>
      <c r="CC16" s="204">
        <v>3.518516</v>
      </c>
      <c r="CD16" s="198">
        <v>9.2362962112436033</v>
      </c>
      <c r="CE16" s="204">
        <v>38.458449999999999</v>
      </c>
      <c r="CF16" s="204">
        <v>3.5546359999999999</v>
      </c>
      <c r="CG16" s="198">
        <v>10.819237187717674</v>
      </c>
      <c r="CH16" s="204">
        <v>38.658653000000001</v>
      </c>
      <c r="CI16" s="204">
        <v>3.4852069999999999</v>
      </c>
      <c r="CJ16" s="198">
        <v>11.092211452576562</v>
      </c>
      <c r="CK16" s="204">
        <v>38.428744999999999</v>
      </c>
      <c r="CL16" s="204">
        <v>3.4274490000000002</v>
      </c>
      <c r="CM16" s="198">
        <v>11.212054504676802</v>
      </c>
    </row>
    <row r="17" spans="1:91" s="132" customFormat="1" x14ac:dyDescent="0.2">
      <c r="A17" s="132" t="s">
        <v>350</v>
      </c>
      <c r="B17" s="107" t="s">
        <v>253</v>
      </c>
      <c r="C17" s="107" t="s">
        <v>263</v>
      </c>
      <c r="D17" s="2" t="s">
        <v>113</v>
      </c>
      <c r="E17" s="204" t="e">
        <v>#N/A</v>
      </c>
      <c r="F17" s="192" t="e">
        <v>#N/A</v>
      </c>
      <c r="G17" s="198" t="e">
        <v>#N/A</v>
      </c>
      <c r="H17" s="204" t="e">
        <v>#N/A</v>
      </c>
      <c r="I17" s="192" t="e">
        <v>#N/A</v>
      </c>
      <c r="J17" s="198" t="e">
        <v>#N/A</v>
      </c>
      <c r="K17" s="204" t="e">
        <v>#N/A</v>
      </c>
      <c r="L17" s="192" t="e">
        <v>#N/A</v>
      </c>
      <c r="M17" s="198" t="e">
        <v>#N/A</v>
      </c>
      <c r="N17" s="204" t="e">
        <v>#N/A</v>
      </c>
      <c r="O17" s="192" t="e">
        <v>#N/A</v>
      </c>
      <c r="P17" s="198" t="e">
        <v>#N/A</v>
      </c>
      <c r="Q17" s="204" t="e">
        <v>#N/A</v>
      </c>
      <c r="R17" s="192" t="e">
        <v>#N/A</v>
      </c>
      <c r="S17" s="198" t="e">
        <v>#N/A</v>
      </c>
      <c r="T17" s="204" t="e">
        <v>#N/A</v>
      </c>
      <c r="U17" s="192" t="e">
        <v>#N/A</v>
      </c>
      <c r="V17" s="198" t="e">
        <v>#N/A</v>
      </c>
      <c r="W17" s="204" t="e">
        <v>#N/A</v>
      </c>
      <c r="X17" s="192" t="e">
        <v>#N/A</v>
      </c>
      <c r="Y17" s="198" t="e">
        <v>#N/A</v>
      </c>
      <c r="Z17" s="204" t="e">
        <v>#N/A</v>
      </c>
      <c r="AA17" s="192" t="e">
        <v>#N/A</v>
      </c>
      <c r="AB17" s="198" t="e">
        <v>#N/A</v>
      </c>
      <c r="AC17" s="204" t="e">
        <v>#N/A</v>
      </c>
      <c r="AD17" s="192" t="e">
        <v>#N/A</v>
      </c>
      <c r="AE17" s="198" t="e">
        <v>#N/A</v>
      </c>
      <c r="AF17" s="204" t="e">
        <v>#N/A</v>
      </c>
      <c r="AG17" s="192" t="e">
        <v>#N/A</v>
      </c>
      <c r="AH17" s="198" t="e">
        <v>#N/A</v>
      </c>
      <c r="AI17" s="204" t="e">
        <v>#N/A</v>
      </c>
      <c r="AJ17" s="204" t="e">
        <v>#N/A</v>
      </c>
      <c r="AK17" s="198" t="e">
        <v>#N/A</v>
      </c>
      <c r="AL17" s="204" t="e">
        <v>#N/A</v>
      </c>
      <c r="AM17" s="204" t="e">
        <v>#N/A</v>
      </c>
      <c r="AN17" s="198" t="e">
        <v>#N/A</v>
      </c>
      <c r="AO17" s="204" t="e">
        <v>#N/A</v>
      </c>
      <c r="AP17" s="204" t="e">
        <v>#N/A</v>
      </c>
      <c r="AQ17" s="198" t="e">
        <v>#N/A</v>
      </c>
      <c r="AR17" s="204" t="e">
        <v>#N/A</v>
      </c>
      <c r="AS17" s="204" t="e">
        <v>#N/A</v>
      </c>
      <c r="AT17" s="198" t="e">
        <v>#N/A</v>
      </c>
      <c r="AU17" s="204" t="e">
        <v>#N/A</v>
      </c>
      <c r="AV17" s="204" t="e">
        <v>#N/A</v>
      </c>
      <c r="AW17" s="198" t="e">
        <v>#N/A</v>
      </c>
      <c r="AX17" s="204">
        <v>1.102325</v>
      </c>
      <c r="AY17" s="204">
        <v>0.28335399999999999</v>
      </c>
      <c r="AZ17" s="198">
        <v>3.8902750622895743</v>
      </c>
      <c r="BA17" s="204">
        <v>1.138811</v>
      </c>
      <c r="BB17" s="204">
        <v>0.283472</v>
      </c>
      <c r="BC17" s="198">
        <v>4.0173667946040528</v>
      </c>
      <c r="BD17" s="204">
        <v>1.179468</v>
      </c>
      <c r="BE17" s="204">
        <v>0.27892299999999998</v>
      </c>
      <c r="BF17" s="198">
        <v>4.2286509179952896</v>
      </c>
      <c r="BG17" s="204">
        <v>1.1666110000000001</v>
      </c>
      <c r="BH17" s="204">
        <v>0.277142</v>
      </c>
      <c r="BI17" s="198">
        <v>4.2094341528891333</v>
      </c>
      <c r="BJ17" s="204">
        <v>1.1527970000000001</v>
      </c>
      <c r="BK17" s="204">
        <v>0.27601500000000001</v>
      </c>
      <c r="BL17" s="198">
        <v>4.1765737369345866</v>
      </c>
      <c r="BM17" s="204">
        <v>1.144938</v>
      </c>
      <c r="BN17" s="204">
        <v>0.27229900000000001</v>
      </c>
      <c r="BO17" s="198">
        <v>4.2047087943767698</v>
      </c>
      <c r="BP17" s="204">
        <v>1.105993</v>
      </c>
      <c r="BQ17" s="204">
        <v>0.267984</v>
      </c>
      <c r="BR17" s="198">
        <v>4.1270859454295783</v>
      </c>
      <c r="BS17" s="204">
        <v>1.1058159999999999</v>
      </c>
      <c r="BT17" s="204">
        <v>0.27257900000000002</v>
      </c>
      <c r="BU17" s="198">
        <v>4.0568642485297834</v>
      </c>
      <c r="BV17" s="204">
        <v>1.139173</v>
      </c>
      <c r="BW17" s="204">
        <v>0.26914199999999999</v>
      </c>
      <c r="BX17" s="198">
        <v>4.2326095518350906</v>
      </c>
      <c r="BY17" s="204">
        <v>1.1613070000000001</v>
      </c>
      <c r="BZ17" s="204">
        <v>0.26288899999999998</v>
      </c>
      <c r="CA17" s="198">
        <v>4.4174803814537702</v>
      </c>
      <c r="CB17" s="204">
        <v>1.038664</v>
      </c>
      <c r="CC17" s="204">
        <v>0.25819199999999998</v>
      </c>
      <c r="CD17" s="198">
        <v>4.0228357191547381</v>
      </c>
      <c r="CE17" s="204">
        <v>1.217562</v>
      </c>
      <c r="CF17" s="204">
        <v>0.26126100000000002</v>
      </c>
      <c r="CG17" s="198">
        <v>4.6603281775695562</v>
      </c>
      <c r="CH17" s="204">
        <v>1.2389950000000001</v>
      </c>
      <c r="CI17" s="204">
        <v>0.248223</v>
      </c>
      <c r="CJ17" s="198">
        <v>4.9914592926521717</v>
      </c>
      <c r="CK17" s="204">
        <v>1.226248</v>
      </c>
      <c r="CL17" s="204">
        <v>0.24251800000000001</v>
      </c>
      <c r="CM17" s="198">
        <v>5.0563174692187793</v>
      </c>
    </row>
    <row r="18" spans="1:91" s="132" customFormat="1" x14ac:dyDescent="0.2">
      <c r="A18" s="132" t="s">
        <v>351</v>
      </c>
      <c r="B18" s="107" t="s">
        <v>253</v>
      </c>
      <c r="C18" s="107" t="s">
        <v>263</v>
      </c>
      <c r="D18" s="2" t="s">
        <v>107</v>
      </c>
      <c r="E18" s="204" t="e">
        <v>#N/A</v>
      </c>
      <c r="F18" s="192" t="e">
        <v>#N/A</v>
      </c>
      <c r="G18" s="198" t="e">
        <v>#N/A</v>
      </c>
      <c r="H18" s="204" t="e">
        <v>#N/A</v>
      </c>
      <c r="I18" s="192" t="e">
        <v>#N/A</v>
      </c>
      <c r="J18" s="198" t="e">
        <v>#N/A</v>
      </c>
      <c r="K18" s="204" t="e">
        <v>#N/A</v>
      </c>
      <c r="L18" s="192" t="e">
        <v>#N/A</v>
      </c>
      <c r="M18" s="198" t="e">
        <v>#N/A</v>
      </c>
      <c r="N18" s="204" t="e">
        <v>#N/A</v>
      </c>
      <c r="O18" s="192" t="e">
        <v>#N/A</v>
      </c>
      <c r="P18" s="198" t="e">
        <v>#N/A</v>
      </c>
      <c r="Q18" s="204" t="e">
        <v>#N/A</v>
      </c>
      <c r="R18" s="192" t="e">
        <v>#N/A</v>
      </c>
      <c r="S18" s="198" t="e">
        <v>#N/A</v>
      </c>
      <c r="T18" s="204" t="e">
        <v>#N/A</v>
      </c>
      <c r="U18" s="192" t="e">
        <v>#N/A</v>
      </c>
      <c r="V18" s="198" t="e">
        <v>#N/A</v>
      </c>
      <c r="W18" s="204" t="e">
        <v>#N/A</v>
      </c>
      <c r="X18" s="192" t="e">
        <v>#N/A</v>
      </c>
      <c r="Y18" s="198" t="e">
        <v>#N/A</v>
      </c>
      <c r="Z18" s="204" t="e">
        <v>#N/A</v>
      </c>
      <c r="AA18" s="192" t="e">
        <v>#N/A</v>
      </c>
      <c r="AB18" s="198" t="e">
        <v>#N/A</v>
      </c>
      <c r="AC18" s="204" t="e">
        <v>#N/A</v>
      </c>
      <c r="AD18" s="192" t="e">
        <v>#N/A</v>
      </c>
      <c r="AE18" s="198" t="e">
        <v>#N/A</v>
      </c>
      <c r="AF18" s="204" t="e">
        <v>#N/A</v>
      </c>
      <c r="AG18" s="192" t="e">
        <v>#N/A</v>
      </c>
      <c r="AH18" s="198" t="e">
        <v>#N/A</v>
      </c>
      <c r="AI18" s="204" t="e">
        <v>#N/A</v>
      </c>
      <c r="AJ18" s="204" t="e">
        <v>#N/A</v>
      </c>
      <c r="AK18" s="198" t="e">
        <v>#N/A</v>
      </c>
      <c r="AL18" s="204" t="e">
        <v>#N/A</v>
      </c>
      <c r="AM18" s="204" t="e">
        <v>#N/A</v>
      </c>
      <c r="AN18" s="198" t="e">
        <v>#N/A</v>
      </c>
      <c r="AO18" s="204" t="e">
        <v>#N/A</v>
      </c>
      <c r="AP18" s="204" t="e">
        <v>#N/A</v>
      </c>
      <c r="AQ18" s="198" t="e">
        <v>#N/A</v>
      </c>
      <c r="AR18" s="204" t="e">
        <v>#N/A</v>
      </c>
      <c r="AS18" s="204" t="e">
        <v>#N/A</v>
      </c>
      <c r="AT18" s="198" t="e">
        <v>#N/A</v>
      </c>
      <c r="AU18" s="204" t="e">
        <v>#N/A</v>
      </c>
      <c r="AV18" s="204" t="e">
        <v>#N/A</v>
      </c>
      <c r="AW18" s="198" t="e">
        <v>#N/A</v>
      </c>
      <c r="AX18" s="204">
        <v>152.72092699999999</v>
      </c>
      <c r="AY18" s="204">
        <v>21.621267</v>
      </c>
      <c r="AZ18" s="198">
        <v>7.0634587233023849</v>
      </c>
      <c r="BA18" s="204">
        <v>146.697948</v>
      </c>
      <c r="BB18" s="204">
        <v>21.009473</v>
      </c>
      <c r="BC18" s="198">
        <v>6.9824668138986636</v>
      </c>
      <c r="BD18" s="204">
        <v>135.361253</v>
      </c>
      <c r="BE18" s="204">
        <v>20.200862999999998</v>
      </c>
      <c r="BF18" s="198">
        <v>6.7007658534192336</v>
      </c>
      <c r="BG18" s="204">
        <v>125.990105</v>
      </c>
      <c r="BH18" s="204">
        <v>19.563092000000001</v>
      </c>
      <c r="BI18" s="198">
        <v>6.4401938609704432</v>
      </c>
      <c r="BJ18" s="204">
        <v>115.98327399999999</v>
      </c>
      <c r="BK18" s="204">
        <v>19.122371000000001</v>
      </c>
      <c r="BL18" s="198">
        <v>6.0653186783166158</v>
      </c>
      <c r="BM18" s="204">
        <v>108.37098899999999</v>
      </c>
      <c r="BN18" s="204">
        <v>18.710401000000001</v>
      </c>
      <c r="BO18" s="198">
        <v>5.7920185141943241</v>
      </c>
      <c r="BP18" s="204">
        <v>102.657517</v>
      </c>
      <c r="BQ18" s="204">
        <v>18.565072000000001</v>
      </c>
      <c r="BR18" s="198">
        <v>5.5296051100690589</v>
      </c>
      <c r="BS18" s="204">
        <v>102.814994</v>
      </c>
      <c r="BT18" s="204">
        <v>18.549278999999999</v>
      </c>
      <c r="BU18" s="198">
        <v>5.5428027148656298</v>
      </c>
      <c r="BV18" s="204">
        <v>104.162665</v>
      </c>
      <c r="BW18" s="204">
        <v>18.554801999999999</v>
      </c>
      <c r="BX18" s="198">
        <v>5.6137847765769751</v>
      </c>
      <c r="BY18" s="204">
        <v>108.111345</v>
      </c>
      <c r="BZ18" s="204">
        <v>18.507107000000001</v>
      </c>
      <c r="CA18" s="198">
        <v>5.8416123600517356</v>
      </c>
      <c r="CB18" s="204">
        <v>102.67759599999999</v>
      </c>
      <c r="CC18" s="204">
        <v>18.442578999999999</v>
      </c>
      <c r="CD18" s="198">
        <v>5.5674206953376748</v>
      </c>
      <c r="CE18" s="204">
        <v>114.208596</v>
      </c>
      <c r="CF18" s="204">
        <v>18.370829000000001</v>
      </c>
      <c r="CG18" s="198">
        <v>6.2168449774367831</v>
      </c>
      <c r="CH18" s="204">
        <v>117.34004400000001</v>
      </c>
      <c r="CI18" s="204">
        <v>18.242256999999999</v>
      </c>
      <c r="CJ18" s="198">
        <v>6.4323205182341203</v>
      </c>
      <c r="CK18" s="204">
        <v>118.771073</v>
      </c>
      <c r="CL18" s="204">
        <v>18.020461000000001</v>
      </c>
      <c r="CM18" s="198">
        <v>6.5909009209031888</v>
      </c>
    </row>
    <row r="19" spans="1:91" s="132" customFormat="1" x14ac:dyDescent="0.2">
      <c r="A19" s="132" t="s">
        <v>352</v>
      </c>
      <c r="B19" s="107" t="s">
        <v>253</v>
      </c>
      <c r="C19" s="107" t="s">
        <v>263</v>
      </c>
      <c r="D19" s="2" t="s">
        <v>279</v>
      </c>
      <c r="E19" s="204" t="e">
        <v>#N/A</v>
      </c>
      <c r="F19" s="192" t="e">
        <v>#N/A</v>
      </c>
      <c r="G19" s="198" t="e">
        <v>#N/A</v>
      </c>
      <c r="H19" s="204" t="e">
        <v>#N/A</v>
      </c>
      <c r="I19" s="192" t="e">
        <v>#N/A</v>
      </c>
      <c r="J19" s="198" t="e">
        <v>#N/A</v>
      </c>
      <c r="K19" s="204" t="e">
        <v>#N/A</v>
      </c>
      <c r="L19" s="192" t="e">
        <v>#N/A</v>
      </c>
      <c r="M19" s="198" t="e">
        <v>#N/A</v>
      </c>
      <c r="N19" s="204" t="e">
        <v>#N/A</v>
      </c>
      <c r="O19" s="192" t="e">
        <v>#N/A</v>
      </c>
      <c r="P19" s="198" t="e">
        <v>#N/A</v>
      </c>
      <c r="Q19" s="204" t="e">
        <v>#N/A</v>
      </c>
      <c r="R19" s="192" t="e">
        <v>#N/A</v>
      </c>
      <c r="S19" s="198" t="e">
        <v>#N/A</v>
      </c>
      <c r="T19" s="204" t="e">
        <v>#N/A</v>
      </c>
      <c r="U19" s="192" t="e">
        <v>#N/A</v>
      </c>
      <c r="V19" s="198" t="e">
        <v>#N/A</v>
      </c>
      <c r="W19" s="204" t="e">
        <v>#N/A</v>
      </c>
      <c r="X19" s="192" t="e">
        <v>#N/A</v>
      </c>
      <c r="Y19" s="198" t="e">
        <v>#N/A</v>
      </c>
      <c r="Z19" s="204" t="e">
        <v>#N/A</v>
      </c>
      <c r="AA19" s="192" t="e">
        <v>#N/A</v>
      </c>
      <c r="AB19" s="198" t="e">
        <v>#N/A</v>
      </c>
      <c r="AC19" s="204" t="e">
        <v>#N/A</v>
      </c>
      <c r="AD19" s="192" t="e">
        <v>#N/A</v>
      </c>
      <c r="AE19" s="198" t="e">
        <v>#N/A</v>
      </c>
      <c r="AF19" s="204" t="e">
        <v>#N/A</v>
      </c>
      <c r="AG19" s="192" t="e">
        <v>#N/A</v>
      </c>
      <c r="AH19" s="198" t="e">
        <v>#N/A</v>
      </c>
      <c r="AI19" s="204" t="e">
        <v>#N/A</v>
      </c>
      <c r="AJ19" s="204" t="e">
        <v>#N/A</v>
      </c>
      <c r="AK19" s="198" t="e">
        <v>#N/A</v>
      </c>
      <c r="AL19" s="204" t="e">
        <v>#N/A</v>
      </c>
      <c r="AM19" s="204" t="e">
        <v>#N/A</v>
      </c>
      <c r="AN19" s="198" t="e">
        <v>#N/A</v>
      </c>
      <c r="AO19" s="204" t="e">
        <v>#N/A</v>
      </c>
      <c r="AP19" s="204" t="e">
        <v>#N/A</v>
      </c>
      <c r="AQ19" s="198" t="e">
        <v>#N/A</v>
      </c>
      <c r="AR19" s="204" t="e">
        <v>#N/A</v>
      </c>
      <c r="AS19" s="204" t="e">
        <v>#N/A</v>
      </c>
      <c r="AT19" s="198" t="e">
        <v>#N/A</v>
      </c>
      <c r="AU19" s="204" t="e">
        <v>#N/A</v>
      </c>
      <c r="AV19" s="204" t="e">
        <v>#N/A</v>
      </c>
      <c r="AW19" s="198" t="e">
        <v>#N/A</v>
      </c>
      <c r="AX19" s="204">
        <v>39.005828000000001</v>
      </c>
      <c r="AY19" s="204">
        <v>8.1658399999999993</v>
      </c>
      <c r="AZ19" s="198">
        <v>4.7767073564997604</v>
      </c>
      <c r="BA19" s="204">
        <v>38.669041</v>
      </c>
      <c r="BB19" s="204">
        <v>8.1719329999999992</v>
      </c>
      <c r="BC19" s="198">
        <v>4.7319331913269487</v>
      </c>
      <c r="BD19" s="204">
        <v>38.101956999999999</v>
      </c>
      <c r="BE19" s="204">
        <v>8.1790199999999995</v>
      </c>
      <c r="BF19" s="198">
        <v>4.6584990622348403</v>
      </c>
      <c r="BG19" s="204">
        <v>37.695388000000001</v>
      </c>
      <c r="BH19" s="204">
        <v>8.2169620000000005</v>
      </c>
      <c r="BI19" s="198">
        <v>4.5875091061635676</v>
      </c>
      <c r="BJ19" s="204">
        <v>37.447457</v>
      </c>
      <c r="BK19" s="204">
        <v>8.2117880000000003</v>
      </c>
      <c r="BL19" s="198">
        <v>4.5602074724773702</v>
      </c>
      <c r="BM19" s="204">
        <v>36.985104</v>
      </c>
      <c r="BN19" s="204">
        <v>8.2070539999999994</v>
      </c>
      <c r="BO19" s="198">
        <v>4.5065018458511421</v>
      </c>
      <c r="BP19" s="204">
        <v>36.597383999999998</v>
      </c>
      <c r="BQ19" s="204">
        <v>8.2262109999999993</v>
      </c>
      <c r="BR19" s="198">
        <v>4.44887494376208</v>
      </c>
      <c r="BS19" s="204">
        <v>36.162646000000002</v>
      </c>
      <c r="BT19" s="204">
        <v>8.1896780000000007</v>
      </c>
      <c r="BU19" s="198">
        <v>4.415637098308383</v>
      </c>
      <c r="BV19" s="204">
        <v>35.741118999999998</v>
      </c>
      <c r="BW19" s="204">
        <v>8.1007479999999994</v>
      </c>
      <c r="BX19" s="198">
        <v>4.4120763909703156</v>
      </c>
      <c r="BY19" s="204">
        <v>35.509321999999997</v>
      </c>
      <c r="BZ19" s="204">
        <v>8.0276829999999997</v>
      </c>
      <c r="CA19" s="198">
        <v>4.4233587698966188</v>
      </c>
      <c r="CB19" s="204">
        <v>32.557327999999998</v>
      </c>
      <c r="CC19" s="204">
        <v>7.687017</v>
      </c>
      <c r="CD19" s="198">
        <v>4.2353656821625343</v>
      </c>
      <c r="CE19" s="204">
        <v>34.758046999999998</v>
      </c>
      <c r="CF19" s="204">
        <v>7.8352750000000002</v>
      </c>
      <c r="CG19" s="198">
        <v>4.4360979033920307</v>
      </c>
      <c r="CH19" s="204">
        <v>34.047294000000001</v>
      </c>
      <c r="CI19" s="204">
        <v>7.7198599999999997</v>
      </c>
      <c r="CJ19" s="198">
        <v>4.410351223985927</v>
      </c>
      <c r="CK19" s="204">
        <v>33.089179999999999</v>
      </c>
      <c r="CL19" s="204">
        <v>7.5832160000000002</v>
      </c>
      <c r="CM19" s="198">
        <v>4.3634758656485584</v>
      </c>
    </row>
    <row r="20" spans="1:91" s="132" customFormat="1" x14ac:dyDescent="0.2">
      <c r="A20" s="132" t="s">
        <v>353</v>
      </c>
      <c r="B20" s="107" t="s">
        <v>253</v>
      </c>
      <c r="C20" s="107" t="s">
        <v>263</v>
      </c>
      <c r="D20" s="2" t="s">
        <v>108</v>
      </c>
      <c r="E20" s="204" t="e">
        <v>#N/A</v>
      </c>
      <c r="F20" s="192" t="e">
        <v>#N/A</v>
      </c>
      <c r="G20" s="198" t="e">
        <v>#N/A</v>
      </c>
      <c r="H20" s="204" t="e">
        <v>#N/A</v>
      </c>
      <c r="I20" s="192" t="e">
        <v>#N/A</v>
      </c>
      <c r="J20" s="198" t="e">
        <v>#N/A</v>
      </c>
      <c r="K20" s="204" t="e">
        <v>#N/A</v>
      </c>
      <c r="L20" s="192" t="e">
        <v>#N/A</v>
      </c>
      <c r="M20" s="198" t="e">
        <v>#N/A</v>
      </c>
      <c r="N20" s="204" t="e">
        <v>#N/A</v>
      </c>
      <c r="O20" s="192" t="e">
        <v>#N/A</v>
      </c>
      <c r="P20" s="198" t="e">
        <v>#N/A</v>
      </c>
      <c r="Q20" s="204" t="e">
        <v>#N/A</v>
      </c>
      <c r="R20" s="192" t="e">
        <v>#N/A</v>
      </c>
      <c r="S20" s="198" t="e">
        <v>#N/A</v>
      </c>
      <c r="T20" s="204" t="e">
        <v>#N/A</v>
      </c>
      <c r="U20" s="192" t="e">
        <v>#N/A</v>
      </c>
      <c r="V20" s="198" t="e">
        <v>#N/A</v>
      </c>
      <c r="W20" s="204" t="e">
        <v>#N/A</v>
      </c>
      <c r="X20" s="192" t="e">
        <v>#N/A</v>
      </c>
      <c r="Y20" s="198" t="e">
        <v>#N/A</v>
      </c>
      <c r="Z20" s="204" t="e">
        <v>#N/A</v>
      </c>
      <c r="AA20" s="192" t="e">
        <v>#N/A</v>
      </c>
      <c r="AB20" s="198" t="e">
        <v>#N/A</v>
      </c>
      <c r="AC20" s="204" t="e">
        <v>#N/A</v>
      </c>
      <c r="AD20" s="192" t="e">
        <v>#N/A</v>
      </c>
      <c r="AE20" s="198" t="e">
        <v>#N/A</v>
      </c>
      <c r="AF20" s="204" t="e">
        <v>#N/A</v>
      </c>
      <c r="AG20" s="192" t="e">
        <v>#N/A</v>
      </c>
      <c r="AH20" s="198" t="e">
        <v>#N/A</v>
      </c>
      <c r="AI20" s="204" t="e">
        <v>#N/A</v>
      </c>
      <c r="AJ20" s="204" t="e">
        <v>#N/A</v>
      </c>
      <c r="AK20" s="198" t="e">
        <v>#N/A</v>
      </c>
      <c r="AL20" s="204" t="e">
        <v>#N/A</v>
      </c>
      <c r="AM20" s="204" t="e">
        <v>#N/A</v>
      </c>
      <c r="AN20" s="198" t="e">
        <v>#N/A</v>
      </c>
      <c r="AO20" s="204" t="e">
        <v>#N/A</v>
      </c>
      <c r="AP20" s="204" t="e">
        <v>#N/A</v>
      </c>
      <c r="AQ20" s="198" t="e">
        <v>#N/A</v>
      </c>
      <c r="AR20" s="204" t="e">
        <v>#N/A</v>
      </c>
      <c r="AS20" s="204" t="e">
        <v>#N/A</v>
      </c>
      <c r="AT20" s="198" t="e">
        <v>#N/A</v>
      </c>
      <c r="AU20" s="204" t="e">
        <v>#N/A</v>
      </c>
      <c r="AV20" s="204" t="e">
        <v>#N/A</v>
      </c>
      <c r="AW20" s="198" t="e">
        <v>#N/A</v>
      </c>
      <c r="AX20" s="204">
        <v>20.581230000000001</v>
      </c>
      <c r="AY20" s="204">
        <v>5.8767360000000002</v>
      </c>
      <c r="AZ20" s="198">
        <v>3.5021532360820702</v>
      </c>
      <c r="BA20" s="204">
        <v>20.890599000000002</v>
      </c>
      <c r="BB20" s="204">
        <v>5.8819299999999997</v>
      </c>
      <c r="BC20" s="198">
        <v>3.5516571941522601</v>
      </c>
      <c r="BD20" s="204">
        <v>20.893056999999999</v>
      </c>
      <c r="BE20" s="204">
        <v>5.8722849999999998</v>
      </c>
      <c r="BF20" s="198">
        <v>3.5579092295418224</v>
      </c>
      <c r="BG20" s="204">
        <v>20.83389</v>
      </c>
      <c r="BH20" s="204">
        <v>5.8494320000000002</v>
      </c>
      <c r="BI20" s="198">
        <v>3.5616945371789943</v>
      </c>
      <c r="BJ20" s="204">
        <v>20.822222</v>
      </c>
      <c r="BK20" s="204">
        <v>5.8292909999999996</v>
      </c>
      <c r="BL20" s="198">
        <v>3.5719990647233089</v>
      </c>
      <c r="BM20" s="204">
        <v>21.205864999999999</v>
      </c>
      <c r="BN20" s="204">
        <v>5.8301949999999998</v>
      </c>
      <c r="BO20" s="198">
        <v>3.6372479822716048</v>
      </c>
      <c r="BP20" s="204">
        <v>21.396170000000001</v>
      </c>
      <c r="BQ20" s="204">
        <v>5.7367419999999996</v>
      </c>
      <c r="BR20" s="198">
        <v>3.7296726957565816</v>
      </c>
      <c r="BS20" s="204">
        <v>21.599602999999998</v>
      </c>
      <c r="BT20" s="204">
        <v>5.6452109999999998</v>
      </c>
      <c r="BU20" s="198">
        <v>3.8261816963086055</v>
      </c>
      <c r="BV20" s="204">
        <v>21.919820000000001</v>
      </c>
      <c r="BW20" s="204">
        <v>5.55687</v>
      </c>
      <c r="BX20" s="198">
        <v>3.9446342995247328</v>
      </c>
      <c r="BY20" s="204">
        <v>22.331755999999999</v>
      </c>
      <c r="BZ20" s="204">
        <v>5.4700249999999997</v>
      </c>
      <c r="CA20" s="198">
        <v>4.0825692752775353</v>
      </c>
      <c r="CB20" s="204">
        <v>20.954436000000001</v>
      </c>
      <c r="CC20" s="204">
        <v>5.3578400000000004</v>
      </c>
      <c r="CD20" s="198">
        <v>3.9109857703850803</v>
      </c>
      <c r="CE20" s="204">
        <v>22.469110000000001</v>
      </c>
      <c r="CF20" s="204">
        <v>5.3271009999999999</v>
      </c>
      <c r="CG20" s="198">
        <v>4.217886989565244</v>
      </c>
      <c r="CH20" s="204">
        <v>22.371606</v>
      </c>
      <c r="CI20" s="204">
        <v>5.2735709999999996</v>
      </c>
      <c r="CJ20" s="198">
        <v>4.2422119660472957</v>
      </c>
      <c r="CK20" s="204">
        <v>22.457476</v>
      </c>
      <c r="CL20" s="204">
        <v>5.232685</v>
      </c>
      <c r="CM20" s="198">
        <v>4.2917691395526392</v>
      </c>
    </row>
    <row r="21" spans="1:91" s="132" customFormat="1" x14ac:dyDescent="0.2">
      <c r="A21" s="132" t="s">
        <v>354</v>
      </c>
      <c r="B21" s="107" t="s">
        <v>253</v>
      </c>
      <c r="C21" s="107" t="s">
        <v>263</v>
      </c>
      <c r="D21" s="2" t="s">
        <v>109</v>
      </c>
      <c r="E21" s="204" t="e">
        <v>#N/A</v>
      </c>
      <c r="F21" s="192" t="e">
        <v>#N/A</v>
      </c>
      <c r="G21" s="198" t="e">
        <v>#N/A</v>
      </c>
      <c r="H21" s="204" t="e">
        <v>#N/A</v>
      </c>
      <c r="I21" s="192" t="e">
        <v>#N/A</v>
      </c>
      <c r="J21" s="198" t="e">
        <v>#N/A</v>
      </c>
      <c r="K21" s="204" t="e">
        <v>#N/A</v>
      </c>
      <c r="L21" s="192" t="e">
        <v>#N/A</v>
      </c>
      <c r="M21" s="198" t="e">
        <v>#N/A</v>
      </c>
      <c r="N21" s="204" t="e">
        <v>#N/A</v>
      </c>
      <c r="O21" s="192" t="e">
        <v>#N/A</v>
      </c>
      <c r="P21" s="198" t="e">
        <v>#N/A</v>
      </c>
      <c r="Q21" s="204" t="e">
        <v>#N/A</v>
      </c>
      <c r="R21" s="192" t="e">
        <v>#N/A</v>
      </c>
      <c r="S21" s="198" t="e">
        <v>#N/A</v>
      </c>
      <c r="T21" s="204" t="e">
        <v>#N/A</v>
      </c>
      <c r="U21" s="192" t="e">
        <v>#N/A</v>
      </c>
      <c r="V21" s="198" t="e">
        <v>#N/A</v>
      </c>
      <c r="W21" s="204" t="e">
        <v>#N/A</v>
      </c>
      <c r="X21" s="192" t="e">
        <v>#N/A</v>
      </c>
      <c r="Y21" s="198" t="e">
        <v>#N/A</v>
      </c>
      <c r="Z21" s="204" t="e">
        <v>#N/A</v>
      </c>
      <c r="AA21" s="192" t="e">
        <v>#N/A</v>
      </c>
      <c r="AB21" s="198" t="e">
        <v>#N/A</v>
      </c>
      <c r="AC21" s="204" t="e">
        <v>#N/A</v>
      </c>
      <c r="AD21" s="192" t="e">
        <v>#N/A</v>
      </c>
      <c r="AE21" s="198" t="e">
        <v>#N/A</v>
      </c>
      <c r="AF21" s="204" t="e">
        <v>#N/A</v>
      </c>
      <c r="AG21" s="192" t="e">
        <v>#N/A</v>
      </c>
      <c r="AH21" s="198" t="e">
        <v>#N/A</v>
      </c>
      <c r="AI21" s="204" t="e">
        <v>#N/A</v>
      </c>
      <c r="AJ21" s="204" t="e">
        <v>#N/A</v>
      </c>
      <c r="AK21" s="198" t="e">
        <v>#N/A</v>
      </c>
      <c r="AL21" s="204" t="e">
        <v>#N/A</v>
      </c>
      <c r="AM21" s="204" t="e">
        <v>#N/A</v>
      </c>
      <c r="AN21" s="198" t="e">
        <v>#N/A</v>
      </c>
      <c r="AO21" s="204" t="e">
        <v>#N/A</v>
      </c>
      <c r="AP21" s="204" t="e">
        <v>#N/A</v>
      </c>
      <c r="AQ21" s="198" t="e">
        <v>#N/A</v>
      </c>
      <c r="AR21" s="204" t="e">
        <v>#N/A</v>
      </c>
      <c r="AS21" s="204" t="e">
        <v>#N/A</v>
      </c>
      <c r="AT21" s="198" t="e">
        <v>#N/A</v>
      </c>
      <c r="AU21" s="204" t="e">
        <v>#N/A</v>
      </c>
      <c r="AV21" s="204" t="e">
        <v>#N/A</v>
      </c>
      <c r="AW21" s="198" t="e">
        <v>#N/A</v>
      </c>
      <c r="AX21" s="204">
        <v>8.513166</v>
      </c>
      <c r="AY21" s="204">
        <v>5.6063669999999997</v>
      </c>
      <c r="AZ21" s="198">
        <v>1.5184817547620413</v>
      </c>
      <c r="BA21" s="204">
        <v>8.3867720000000006</v>
      </c>
      <c r="BB21" s="204">
        <v>5.632199</v>
      </c>
      <c r="BC21" s="198">
        <v>1.4890759364148889</v>
      </c>
      <c r="BD21" s="204">
        <v>8.3677709999999994</v>
      </c>
      <c r="BE21" s="204">
        <v>5.6986480000000004</v>
      </c>
      <c r="BF21" s="198">
        <v>1.4683782890257477</v>
      </c>
      <c r="BG21" s="204">
        <v>8.2499819999999993</v>
      </c>
      <c r="BH21" s="204">
        <v>5.6990790000000002</v>
      </c>
      <c r="BI21" s="198">
        <v>1.4475991647071393</v>
      </c>
      <c r="BJ21" s="204">
        <v>8.164059</v>
      </c>
      <c r="BK21" s="204">
        <v>5.7353509999999996</v>
      </c>
      <c r="BL21" s="198">
        <v>1.4234628360147443</v>
      </c>
      <c r="BM21" s="204">
        <v>8.2889020000000002</v>
      </c>
      <c r="BN21" s="204">
        <v>5.7782369999999998</v>
      </c>
      <c r="BO21" s="198">
        <v>1.4345036383935101</v>
      </c>
      <c r="BP21" s="204">
        <v>8.3207450000000005</v>
      </c>
      <c r="BQ21" s="204">
        <v>5.8421149999999997</v>
      </c>
      <c r="BR21" s="198">
        <v>1.424269292884512</v>
      </c>
      <c r="BS21" s="204">
        <v>8.2674040000000009</v>
      </c>
      <c r="BT21" s="204">
        <v>5.8316140000000001</v>
      </c>
      <c r="BU21" s="198">
        <v>1.4176871102922795</v>
      </c>
      <c r="BV21" s="204">
        <v>8.3697379999999999</v>
      </c>
      <c r="BW21" s="204">
        <v>5.8762230000000004</v>
      </c>
      <c r="BX21" s="198">
        <v>1.4243397502102966</v>
      </c>
      <c r="BY21" s="204">
        <v>8.2716989999999999</v>
      </c>
      <c r="BZ21" s="204">
        <v>5.8601590000000003</v>
      </c>
      <c r="CA21" s="198">
        <v>1.4115144316050128</v>
      </c>
      <c r="CB21" s="204">
        <v>8.1194389999999999</v>
      </c>
      <c r="CC21" s="204">
        <v>5.9406860000000004</v>
      </c>
      <c r="CD21" s="198">
        <v>1.3667510789158019</v>
      </c>
      <c r="CE21" s="204">
        <v>8.0786289999999994</v>
      </c>
      <c r="CF21" s="204">
        <v>5.8333329999999997</v>
      </c>
      <c r="CG21" s="198">
        <v>1.3849079077090232</v>
      </c>
      <c r="CH21" s="204">
        <v>7.918609</v>
      </c>
      <c r="CI21" s="204">
        <v>5.8121689999999999</v>
      </c>
      <c r="CJ21" s="198">
        <v>1.3624189179633284</v>
      </c>
      <c r="CK21" s="204">
        <v>7.5464010000000004</v>
      </c>
      <c r="CL21" s="204">
        <v>5.7596080000000001</v>
      </c>
      <c r="CM21" s="198">
        <v>1.3102282308101525</v>
      </c>
    </row>
    <row r="22" spans="1:91" s="132" customFormat="1" x14ac:dyDescent="0.2">
      <c r="A22" s="132" t="s">
        <v>355</v>
      </c>
      <c r="B22" s="107" t="s">
        <v>253</v>
      </c>
      <c r="C22" s="107" t="s">
        <v>263</v>
      </c>
      <c r="D22" s="2" t="s">
        <v>280</v>
      </c>
      <c r="E22" s="204" t="e">
        <v>#N/A</v>
      </c>
      <c r="F22" s="192" t="e">
        <v>#N/A</v>
      </c>
      <c r="G22" s="198" t="e">
        <v>#N/A</v>
      </c>
      <c r="H22" s="204" t="e">
        <v>#N/A</v>
      </c>
      <c r="I22" s="192" t="e">
        <v>#N/A</v>
      </c>
      <c r="J22" s="198" t="e">
        <v>#N/A</v>
      </c>
      <c r="K22" s="204" t="e">
        <v>#N/A</v>
      </c>
      <c r="L22" s="192" t="e">
        <v>#N/A</v>
      </c>
      <c r="M22" s="198" t="e">
        <v>#N/A</v>
      </c>
      <c r="N22" s="204" t="e">
        <v>#N/A</v>
      </c>
      <c r="O22" s="192" t="e">
        <v>#N/A</v>
      </c>
      <c r="P22" s="198" t="e">
        <v>#N/A</v>
      </c>
      <c r="Q22" s="204" t="e">
        <v>#N/A</v>
      </c>
      <c r="R22" s="192" t="e">
        <v>#N/A</v>
      </c>
      <c r="S22" s="198" t="e">
        <v>#N/A</v>
      </c>
      <c r="T22" s="204" t="e">
        <v>#N/A</v>
      </c>
      <c r="U22" s="192" t="e">
        <v>#N/A</v>
      </c>
      <c r="V22" s="198" t="e">
        <v>#N/A</v>
      </c>
      <c r="W22" s="204" t="e">
        <v>#N/A</v>
      </c>
      <c r="X22" s="192" t="e">
        <v>#N/A</v>
      </c>
      <c r="Y22" s="198" t="e">
        <v>#N/A</v>
      </c>
      <c r="Z22" s="204" t="e">
        <v>#N/A</v>
      </c>
      <c r="AA22" s="192" t="e">
        <v>#N/A</v>
      </c>
      <c r="AB22" s="198" t="e">
        <v>#N/A</v>
      </c>
      <c r="AC22" s="204" t="e">
        <v>#N/A</v>
      </c>
      <c r="AD22" s="192" t="e">
        <v>#N/A</v>
      </c>
      <c r="AE22" s="198" t="e">
        <v>#N/A</v>
      </c>
      <c r="AF22" s="204" t="e">
        <v>#N/A</v>
      </c>
      <c r="AG22" s="192" t="e">
        <v>#N/A</v>
      </c>
      <c r="AH22" s="198" t="e">
        <v>#N/A</v>
      </c>
      <c r="AI22" s="204" t="e">
        <v>#N/A</v>
      </c>
      <c r="AJ22" s="204" t="e">
        <v>#N/A</v>
      </c>
      <c r="AK22" s="198" t="e">
        <v>#N/A</v>
      </c>
      <c r="AL22" s="204" t="e">
        <v>#N/A</v>
      </c>
      <c r="AM22" s="204" t="e">
        <v>#N/A</v>
      </c>
      <c r="AN22" s="198" t="e">
        <v>#N/A</v>
      </c>
      <c r="AO22" s="204" t="e">
        <v>#N/A</v>
      </c>
      <c r="AP22" s="204" t="e">
        <v>#N/A</v>
      </c>
      <c r="AQ22" s="198" t="e">
        <v>#N/A</v>
      </c>
      <c r="AR22" s="204" t="e">
        <v>#N/A</v>
      </c>
      <c r="AS22" s="204" t="e">
        <v>#N/A</v>
      </c>
      <c r="AT22" s="198" t="e">
        <v>#N/A</v>
      </c>
      <c r="AU22" s="204" t="e">
        <v>#N/A</v>
      </c>
      <c r="AV22" s="204" t="e">
        <v>#N/A</v>
      </c>
      <c r="AW22" s="198" t="e">
        <v>#N/A</v>
      </c>
      <c r="AX22" s="204">
        <v>3.411508</v>
      </c>
      <c r="AY22" s="204">
        <v>0.514513</v>
      </c>
      <c r="AZ22" s="198">
        <v>6.6305574397537086</v>
      </c>
      <c r="BA22" s="204">
        <v>3.3486739999999999</v>
      </c>
      <c r="BB22" s="204">
        <v>0.49605199999999999</v>
      </c>
      <c r="BC22" s="198">
        <v>6.750651141412594</v>
      </c>
      <c r="BD22" s="204">
        <v>3.2465169999999999</v>
      </c>
      <c r="BE22" s="204">
        <v>0.47642200000000001</v>
      </c>
      <c r="BF22" s="198">
        <v>6.8143725520651852</v>
      </c>
      <c r="BG22" s="204">
        <v>3.1768200000000002</v>
      </c>
      <c r="BH22" s="204">
        <v>0.467833</v>
      </c>
      <c r="BI22" s="198">
        <v>6.7905000288564512</v>
      </c>
      <c r="BJ22" s="204">
        <v>3.1423969999999999</v>
      </c>
      <c r="BK22" s="204">
        <v>0.45014399999999999</v>
      </c>
      <c r="BL22" s="198">
        <v>6.9808705658633681</v>
      </c>
      <c r="BM22" s="204">
        <v>3.0671750000000002</v>
      </c>
      <c r="BN22" s="204">
        <v>0.43457400000000002</v>
      </c>
      <c r="BO22" s="198">
        <v>7.0578888750822646</v>
      </c>
      <c r="BP22" s="204">
        <v>3.0570789999999999</v>
      </c>
      <c r="BQ22" s="204">
        <v>0.41268300000000002</v>
      </c>
      <c r="BR22" s="198">
        <v>7.4078142302929848</v>
      </c>
      <c r="BS22" s="204">
        <v>2.956105</v>
      </c>
      <c r="BT22" s="204">
        <v>0.39629999999999999</v>
      </c>
      <c r="BU22" s="198">
        <v>7.4592606611153167</v>
      </c>
      <c r="BV22" s="204">
        <v>2.93648</v>
      </c>
      <c r="BW22" s="204">
        <v>0.38609100000000002</v>
      </c>
      <c r="BX22" s="198">
        <v>7.6056680937913601</v>
      </c>
      <c r="BY22" s="204">
        <v>2.9046940000000001</v>
      </c>
      <c r="BZ22" s="204">
        <v>0.37026900000000001</v>
      </c>
      <c r="CA22" s="198">
        <v>7.8448209274878531</v>
      </c>
      <c r="CB22" s="204">
        <v>2.9020519999999999</v>
      </c>
      <c r="CC22" s="204">
        <v>0.36371399999999998</v>
      </c>
      <c r="CD22" s="198">
        <v>7.9789394964175147</v>
      </c>
      <c r="CE22" s="204">
        <v>2.8135309999999998</v>
      </c>
      <c r="CF22" s="204">
        <v>0.346966</v>
      </c>
      <c r="CG22" s="198">
        <v>8.1089530386262627</v>
      </c>
      <c r="CH22" s="204">
        <v>2.8537750000000002</v>
      </c>
      <c r="CI22" s="204">
        <v>0.35098600000000002</v>
      </c>
      <c r="CJ22" s="198">
        <v>8.1307374083296775</v>
      </c>
      <c r="CK22" s="204">
        <v>2.9086590000000001</v>
      </c>
      <c r="CL22" s="204">
        <v>0.34093899999999999</v>
      </c>
      <c r="CM22" s="198">
        <v>8.5313179190412374</v>
      </c>
    </row>
    <row r="23" spans="1:91" s="132" customFormat="1" x14ac:dyDescent="0.2">
      <c r="A23" s="132" t="s">
        <v>356</v>
      </c>
      <c r="B23" s="107" t="s">
        <v>253</v>
      </c>
      <c r="C23" s="107" t="s">
        <v>263</v>
      </c>
      <c r="D23" s="2" t="s">
        <v>281</v>
      </c>
      <c r="E23" s="204" t="e">
        <v>#N/A</v>
      </c>
      <c r="F23" s="192" t="e">
        <v>#N/A</v>
      </c>
      <c r="G23" s="198" t="e">
        <v>#N/A</v>
      </c>
      <c r="H23" s="204" t="e">
        <v>#N/A</v>
      </c>
      <c r="I23" s="192" t="e">
        <v>#N/A</v>
      </c>
      <c r="J23" s="198" t="e">
        <v>#N/A</v>
      </c>
      <c r="K23" s="204" t="e">
        <v>#N/A</v>
      </c>
      <c r="L23" s="192" t="e">
        <v>#N/A</v>
      </c>
      <c r="M23" s="198" t="e">
        <v>#N/A</v>
      </c>
      <c r="N23" s="204" t="e">
        <v>#N/A</v>
      </c>
      <c r="O23" s="192" t="e">
        <v>#N/A</v>
      </c>
      <c r="P23" s="198" t="e">
        <v>#N/A</v>
      </c>
      <c r="Q23" s="204" t="e">
        <v>#N/A</v>
      </c>
      <c r="R23" s="192" t="e">
        <v>#N/A</v>
      </c>
      <c r="S23" s="198" t="e">
        <v>#N/A</v>
      </c>
      <c r="T23" s="204" t="e">
        <v>#N/A</v>
      </c>
      <c r="U23" s="192" t="e">
        <v>#N/A</v>
      </c>
      <c r="V23" s="198" t="e">
        <v>#N/A</v>
      </c>
      <c r="W23" s="204" t="e">
        <v>#N/A</v>
      </c>
      <c r="X23" s="192" t="e">
        <v>#N/A</v>
      </c>
      <c r="Y23" s="198" t="e">
        <v>#N/A</v>
      </c>
      <c r="Z23" s="204" t="e">
        <v>#N/A</v>
      </c>
      <c r="AA23" s="192" t="e">
        <v>#N/A</v>
      </c>
      <c r="AB23" s="198" t="e">
        <v>#N/A</v>
      </c>
      <c r="AC23" s="204" t="e">
        <v>#N/A</v>
      </c>
      <c r="AD23" s="192" t="e">
        <v>#N/A</v>
      </c>
      <c r="AE23" s="198" t="e">
        <v>#N/A</v>
      </c>
      <c r="AF23" s="204" t="e">
        <v>#N/A</v>
      </c>
      <c r="AG23" s="192" t="e">
        <v>#N/A</v>
      </c>
      <c r="AH23" s="198" t="e">
        <v>#N/A</v>
      </c>
      <c r="AI23" s="204" t="e">
        <v>#N/A</v>
      </c>
      <c r="AJ23" s="204" t="e">
        <v>#N/A</v>
      </c>
      <c r="AK23" s="198" t="e">
        <v>#N/A</v>
      </c>
      <c r="AL23" s="204" t="e">
        <v>#N/A</v>
      </c>
      <c r="AM23" s="204" t="e">
        <v>#N/A</v>
      </c>
      <c r="AN23" s="198" t="e">
        <v>#N/A</v>
      </c>
      <c r="AO23" s="204" t="e">
        <v>#N/A</v>
      </c>
      <c r="AP23" s="204" t="e">
        <v>#N/A</v>
      </c>
      <c r="AQ23" s="198" t="e">
        <v>#N/A</v>
      </c>
      <c r="AR23" s="204" t="e">
        <v>#N/A</v>
      </c>
      <c r="AS23" s="204" t="e">
        <v>#N/A</v>
      </c>
      <c r="AT23" s="198" t="e">
        <v>#N/A</v>
      </c>
      <c r="AU23" s="204" t="e">
        <v>#N/A</v>
      </c>
      <c r="AV23" s="204" t="e">
        <v>#N/A</v>
      </c>
      <c r="AW23" s="198" t="e">
        <v>#N/A</v>
      </c>
      <c r="AX23" s="204">
        <v>26.317378000000001</v>
      </c>
      <c r="AY23" s="204">
        <v>8.5098000000000003</v>
      </c>
      <c r="AZ23" s="198">
        <v>3.0925965357587724</v>
      </c>
      <c r="BA23" s="204">
        <v>26.210576</v>
      </c>
      <c r="BB23" s="204">
        <v>8.3970269999999996</v>
      </c>
      <c r="BC23" s="198">
        <v>3.1214114233525749</v>
      </c>
      <c r="BD23" s="204">
        <v>25.891466000000001</v>
      </c>
      <c r="BE23" s="204">
        <v>8.2660230000000006</v>
      </c>
      <c r="BF23" s="198">
        <v>3.1322760655275212</v>
      </c>
      <c r="BG23" s="204">
        <v>25.599374000000001</v>
      </c>
      <c r="BH23" s="204">
        <v>8.1043299999999991</v>
      </c>
      <c r="BI23" s="198">
        <v>3.1587279886184305</v>
      </c>
      <c r="BJ23" s="204">
        <v>25.526966999999999</v>
      </c>
      <c r="BK23" s="204">
        <v>7.9502360000000003</v>
      </c>
      <c r="BL23" s="198">
        <v>3.2108439296644775</v>
      </c>
      <c r="BM23" s="204">
        <v>25.299786000000001</v>
      </c>
      <c r="BN23" s="204">
        <v>7.8333009999999996</v>
      </c>
      <c r="BO23" s="198">
        <v>3.2297732462980808</v>
      </c>
      <c r="BP23" s="204">
        <v>25.244178999999999</v>
      </c>
      <c r="BQ23" s="204">
        <v>7.6620010000000001</v>
      </c>
      <c r="BR23" s="198">
        <v>3.2947240544604468</v>
      </c>
      <c r="BS23" s="204">
        <v>25.179472000000001</v>
      </c>
      <c r="BT23" s="204">
        <v>7.5399279999999997</v>
      </c>
      <c r="BU23" s="198">
        <v>3.3394844088696871</v>
      </c>
      <c r="BV23" s="204">
        <v>25.085858000000002</v>
      </c>
      <c r="BW23" s="204">
        <v>7.4424580000000002</v>
      </c>
      <c r="BX23" s="198">
        <v>3.3706415273018675</v>
      </c>
      <c r="BY23" s="204">
        <v>24.900703</v>
      </c>
      <c r="BZ23" s="204">
        <v>7.3071599999999997</v>
      </c>
      <c r="CA23" s="198">
        <v>3.4077128460304689</v>
      </c>
      <c r="CB23" s="204">
        <v>23.107330000000001</v>
      </c>
      <c r="CC23" s="204">
        <v>6.9480019999999998</v>
      </c>
      <c r="CD23" s="198">
        <v>3.3257517772735246</v>
      </c>
      <c r="CE23" s="204">
        <v>24.826166000000001</v>
      </c>
      <c r="CF23" s="204">
        <v>7.1027290000000001</v>
      </c>
      <c r="CG23" s="198">
        <v>3.4952996235672233</v>
      </c>
      <c r="CH23" s="204">
        <v>24.408515999999999</v>
      </c>
      <c r="CI23" s="204">
        <v>6.8624039999999997</v>
      </c>
      <c r="CJ23" s="198">
        <v>3.5568462597072394</v>
      </c>
      <c r="CK23" s="204">
        <v>24.076492999999999</v>
      </c>
      <c r="CL23" s="204">
        <v>6.6722390000000003</v>
      </c>
      <c r="CM23" s="198">
        <v>3.6084578205307092</v>
      </c>
    </row>
    <row r="24" spans="1:91" s="132" customFormat="1" x14ac:dyDescent="0.2">
      <c r="A24" s="132" t="s">
        <v>357</v>
      </c>
      <c r="B24" s="107" t="s">
        <v>253</v>
      </c>
      <c r="C24" s="107" t="s">
        <v>263</v>
      </c>
      <c r="D24" s="2" t="s">
        <v>110</v>
      </c>
      <c r="E24" s="204" t="e">
        <v>#N/A</v>
      </c>
      <c r="F24" s="192" t="e">
        <v>#N/A</v>
      </c>
      <c r="G24" s="198" t="e">
        <v>#N/A</v>
      </c>
      <c r="H24" s="204" t="e">
        <v>#N/A</v>
      </c>
      <c r="I24" s="192" t="e">
        <v>#N/A</v>
      </c>
      <c r="J24" s="198" t="e">
        <v>#N/A</v>
      </c>
      <c r="K24" s="204" t="e">
        <v>#N/A</v>
      </c>
      <c r="L24" s="192" t="e">
        <v>#N/A</v>
      </c>
      <c r="M24" s="198" t="e">
        <v>#N/A</v>
      </c>
      <c r="N24" s="204" t="e">
        <v>#N/A</v>
      </c>
      <c r="O24" s="192" t="e">
        <v>#N/A</v>
      </c>
      <c r="P24" s="198" t="e">
        <v>#N/A</v>
      </c>
      <c r="Q24" s="204" t="e">
        <v>#N/A</v>
      </c>
      <c r="R24" s="192" t="e">
        <v>#N/A</v>
      </c>
      <c r="S24" s="198" t="e">
        <v>#N/A</v>
      </c>
      <c r="T24" s="204" t="e">
        <v>#N/A</v>
      </c>
      <c r="U24" s="192" t="e">
        <v>#N/A</v>
      </c>
      <c r="V24" s="198" t="e">
        <v>#N/A</v>
      </c>
      <c r="W24" s="204" t="e">
        <v>#N/A</v>
      </c>
      <c r="X24" s="192" t="e">
        <v>#N/A</v>
      </c>
      <c r="Y24" s="198" t="e">
        <v>#N/A</v>
      </c>
      <c r="Z24" s="204" t="e">
        <v>#N/A</v>
      </c>
      <c r="AA24" s="192" t="e">
        <v>#N/A</v>
      </c>
      <c r="AB24" s="198" t="e">
        <v>#N/A</v>
      </c>
      <c r="AC24" s="204" t="e">
        <v>#N/A</v>
      </c>
      <c r="AD24" s="192" t="e">
        <v>#N/A</v>
      </c>
      <c r="AE24" s="198" t="e">
        <v>#N/A</v>
      </c>
      <c r="AF24" s="204" t="e">
        <v>#N/A</v>
      </c>
      <c r="AG24" s="192" t="e">
        <v>#N/A</v>
      </c>
      <c r="AH24" s="198" t="e">
        <v>#N/A</v>
      </c>
      <c r="AI24" s="204" t="e">
        <v>#N/A</v>
      </c>
      <c r="AJ24" s="204" t="e">
        <v>#N/A</v>
      </c>
      <c r="AK24" s="198" t="e">
        <v>#N/A</v>
      </c>
      <c r="AL24" s="204" t="e">
        <v>#N/A</v>
      </c>
      <c r="AM24" s="204" t="e">
        <v>#N/A</v>
      </c>
      <c r="AN24" s="198" t="e">
        <v>#N/A</v>
      </c>
      <c r="AO24" s="204" t="e">
        <v>#N/A</v>
      </c>
      <c r="AP24" s="204" t="e">
        <v>#N/A</v>
      </c>
      <c r="AQ24" s="198" t="e">
        <v>#N/A</v>
      </c>
      <c r="AR24" s="204" t="e">
        <v>#N/A</v>
      </c>
      <c r="AS24" s="204" t="e">
        <v>#N/A</v>
      </c>
      <c r="AT24" s="198" t="e">
        <v>#N/A</v>
      </c>
      <c r="AU24" s="204" t="e">
        <v>#N/A</v>
      </c>
      <c r="AV24" s="204" t="e">
        <v>#N/A</v>
      </c>
      <c r="AW24" s="198" t="e">
        <v>#N/A</v>
      </c>
      <c r="AX24" s="204">
        <v>7.5893030000000001</v>
      </c>
      <c r="AY24" s="204">
        <v>4.0352110000000003</v>
      </c>
      <c r="AZ24" s="198">
        <v>1.8807698036112608</v>
      </c>
      <c r="BA24" s="204">
        <v>7.7693099999999999</v>
      </c>
      <c r="BB24" s="204">
        <v>4.0301689999999999</v>
      </c>
      <c r="BC24" s="198">
        <v>1.9277876436447205</v>
      </c>
      <c r="BD24" s="204">
        <v>7.9283299999999999</v>
      </c>
      <c r="BE24" s="204">
        <v>4.0082990000000001</v>
      </c>
      <c r="BF24" s="198">
        <v>1.9779786887155872</v>
      </c>
      <c r="BG24" s="204">
        <v>8.1165479999999999</v>
      </c>
      <c r="BH24" s="204">
        <v>4.0037739999999999</v>
      </c>
      <c r="BI24" s="198">
        <v>2.0272243138598731</v>
      </c>
      <c r="BJ24" s="204">
        <v>8.2039229999999996</v>
      </c>
      <c r="BK24" s="204">
        <v>4.0123199999999999</v>
      </c>
      <c r="BL24" s="198">
        <v>2.0446831259720062</v>
      </c>
      <c r="BM24" s="204">
        <v>8.2424619999999997</v>
      </c>
      <c r="BN24" s="204">
        <v>4.0426719999999996</v>
      </c>
      <c r="BO24" s="198">
        <v>2.0388648893603043</v>
      </c>
      <c r="BP24" s="204">
        <v>8.347016</v>
      </c>
      <c r="BQ24" s="204">
        <v>4.0083770000000003</v>
      </c>
      <c r="BR24" s="198">
        <v>2.0823929485674624</v>
      </c>
      <c r="BS24" s="204">
        <v>8.3561739999999993</v>
      </c>
      <c r="BT24" s="204">
        <v>3.9710610000000002</v>
      </c>
      <c r="BU24" s="198">
        <v>2.1042673481973706</v>
      </c>
      <c r="BV24" s="204">
        <v>8.4161380000000001</v>
      </c>
      <c r="BW24" s="204">
        <v>3.9231750000000001</v>
      </c>
      <c r="BX24" s="198">
        <v>2.1452364475201846</v>
      </c>
      <c r="BY24" s="204">
        <v>8.5335400000000003</v>
      </c>
      <c r="BZ24" s="204">
        <v>3.8727480000000001</v>
      </c>
      <c r="CA24" s="198">
        <v>2.2034844508343947</v>
      </c>
      <c r="CB24" s="204">
        <v>7.8246149999999997</v>
      </c>
      <c r="CC24" s="204">
        <v>3.6854339999999999</v>
      </c>
      <c r="CD24" s="198">
        <v>2.1231190139343155</v>
      </c>
      <c r="CE24" s="204">
        <v>8.6689900000000009</v>
      </c>
      <c r="CF24" s="204">
        <v>3.7588789999999999</v>
      </c>
      <c r="CG24" s="198">
        <v>2.3062700342309506</v>
      </c>
      <c r="CH24" s="204">
        <v>8.4778739999999999</v>
      </c>
      <c r="CI24" s="204">
        <v>3.6368200000000002</v>
      </c>
      <c r="CJ24" s="198">
        <v>2.3311227940893415</v>
      </c>
      <c r="CK24" s="204">
        <v>8.3921460000000003</v>
      </c>
      <c r="CL24" s="204">
        <v>3.4795370000000001</v>
      </c>
      <c r="CM24" s="198">
        <v>2.4118570947801388</v>
      </c>
    </row>
    <row r="25" spans="1:91" s="132" customFormat="1" x14ac:dyDescent="0.2">
      <c r="A25" s="132" t="s">
        <v>358</v>
      </c>
      <c r="B25" s="107" t="s">
        <v>253</v>
      </c>
      <c r="C25" s="107" t="s">
        <v>263</v>
      </c>
      <c r="D25" s="2" t="s">
        <v>111</v>
      </c>
      <c r="E25" s="204" t="e">
        <v>#N/A</v>
      </c>
      <c r="F25" s="192" t="e">
        <v>#N/A</v>
      </c>
      <c r="G25" s="198" t="e">
        <v>#N/A</v>
      </c>
      <c r="H25" s="204" t="e">
        <v>#N/A</v>
      </c>
      <c r="I25" s="192" t="e">
        <v>#N/A</v>
      </c>
      <c r="J25" s="198" t="e">
        <v>#N/A</v>
      </c>
      <c r="K25" s="204" t="e">
        <v>#N/A</v>
      </c>
      <c r="L25" s="192" t="e">
        <v>#N/A</v>
      </c>
      <c r="M25" s="198" t="e">
        <v>#N/A</v>
      </c>
      <c r="N25" s="204" t="e">
        <v>#N/A</v>
      </c>
      <c r="O25" s="192" t="e">
        <v>#N/A</v>
      </c>
      <c r="P25" s="198" t="e">
        <v>#N/A</v>
      </c>
      <c r="Q25" s="204" t="e">
        <v>#N/A</v>
      </c>
      <c r="R25" s="192" t="e">
        <v>#N/A</v>
      </c>
      <c r="S25" s="198" t="e">
        <v>#N/A</v>
      </c>
      <c r="T25" s="204" t="e">
        <v>#N/A</v>
      </c>
      <c r="U25" s="192" t="e">
        <v>#N/A</v>
      </c>
      <c r="V25" s="198" t="e">
        <v>#N/A</v>
      </c>
      <c r="W25" s="204" t="e">
        <v>#N/A</v>
      </c>
      <c r="X25" s="192" t="e">
        <v>#N/A</v>
      </c>
      <c r="Y25" s="198" t="e">
        <v>#N/A</v>
      </c>
      <c r="Z25" s="204" t="e">
        <v>#N/A</v>
      </c>
      <c r="AA25" s="192" t="e">
        <v>#N/A</v>
      </c>
      <c r="AB25" s="198" t="e">
        <v>#N/A</v>
      </c>
      <c r="AC25" s="204" t="e">
        <v>#N/A</v>
      </c>
      <c r="AD25" s="192" t="e">
        <v>#N/A</v>
      </c>
      <c r="AE25" s="198" t="e">
        <v>#N/A</v>
      </c>
      <c r="AF25" s="204" t="e">
        <v>#N/A</v>
      </c>
      <c r="AG25" s="192" t="e">
        <v>#N/A</v>
      </c>
      <c r="AH25" s="198" t="e">
        <v>#N/A</v>
      </c>
      <c r="AI25" s="204" t="e">
        <v>#N/A</v>
      </c>
      <c r="AJ25" s="204" t="e">
        <v>#N/A</v>
      </c>
      <c r="AK25" s="198" t="e">
        <v>#N/A</v>
      </c>
      <c r="AL25" s="204" t="e">
        <v>#N/A</v>
      </c>
      <c r="AM25" s="204" t="e">
        <v>#N/A</v>
      </c>
      <c r="AN25" s="198" t="e">
        <v>#N/A</v>
      </c>
      <c r="AO25" s="204" t="e">
        <v>#N/A</v>
      </c>
      <c r="AP25" s="204" t="e">
        <v>#N/A</v>
      </c>
      <c r="AQ25" s="198" t="e">
        <v>#N/A</v>
      </c>
      <c r="AR25" s="204" t="e">
        <v>#N/A</v>
      </c>
      <c r="AS25" s="204" t="e">
        <v>#N/A</v>
      </c>
      <c r="AT25" s="198" t="e">
        <v>#N/A</v>
      </c>
      <c r="AU25" s="204" t="e">
        <v>#N/A</v>
      </c>
      <c r="AV25" s="204" t="e">
        <v>#N/A</v>
      </c>
      <c r="AW25" s="198" t="e">
        <v>#N/A</v>
      </c>
      <c r="AX25" s="204">
        <v>19.572838000000001</v>
      </c>
      <c r="AY25" s="204">
        <v>9.8453719999999993</v>
      </c>
      <c r="AZ25" s="198">
        <v>1.988024220923293</v>
      </c>
      <c r="BA25" s="204">
        <v>19.907425</v>
      </c>
      <c r="BB25" s="204">
        <v>9.7777340000000006</v>
      </c>
      <c r="BC25" s="198">
        <v>2.0359957634355772</v>
      </c>
      <c r="BD25" s="204">
        <v>19.957632</v>
      </c>
      <c r="BE25" s="204">
        <v>9.7324699999999993</v>
      </c>
      <c r="BF25" s="198">
        <v>2.0506235313337724</v>
      </c>
      <c r="BG25" s="204">
        <v>20.050944999999999</v>
      </c>
      <c r="BH25" s="204">
        <v>9.669397</v>
      </c>
      <c r="BI25" s="198">
        <v>2.0736499907905319</v>
      </c>
      <c r="BJ25" s="204">
        <v>20.194787999999999</v>
      </c>
      <c r="BK25" s="204">
        <v>9.5590849999999996</v>
      </c>
      <c r="BL25" s="198">
        <v>2.112627725352374</v>
      </c>
      <c r="BM25" s="204">
        <v>19.925540000000002</v>
      </c>
      <c r="BN25" s="204">
        <v>9.4258860000000002</v>
      </c>
      <c r="BO25" s="198">
        <v>2.1139169304614973</v>
      </c>
      <c r="BP25" s="204">
        <v>19.857965</v>
      </c>
      <c r="BQ25" s="204">
        <v>9.2577470000000002</v>
      </c>
      <c r="BR25" s="198">
        <v>2.1450105517033462</v>
      </c>
      <c r="BS25" s="204">
        <v>19.814965999999998</v>
      </c>
      <c r="BT25" s="204">
        <v>9.087116</v>
      </c>
      <c r="BU25" s="198">
        <v>2.1805560752168232</v>
      </c>
      <c r="BV25" s="204">
        <v>19.719694</v>
      </c>
      <c r="BW25" s="204">
        <v>8.9100470000000005</v>
      </c>
      <c r="BX25" s="198">
        <v>2.2131975285876719</v>
      </c>
      <c r="BY25" s="204">
        <v>19.670756999999998</v>
      </c>
      <c r="BZ25" s="204">
        <v>8.7294719999999995</v>
      </c>
      <c r="CA25" s="198">
        <v>2.2533730562398273</v>
      </c>
      <c r="CB25" s="204">
        <v>18.693835</v>
      </c>
      <c r="CC25" s="204">
        <v>8.3518329999999992</v>
      </c>
      <c r="CD25" s="198">
        <v>2.2382912828836496</v>
      </c>
      <c r="CE25" s="204">
        <v>19.817837000000001</v>
      </c>
      <c r="CF25" s="204">
        <v>8.5109650000000006</v>
      </c>
      <c r="CG25" s="198">
        <v>2.3285064619581917</v>
      </c>
      <c r="CH25" s="204">
        <v>19.780058</v>
      </c>
      <c r="CI25" s="204">
        <v>8.290419</v>
      </c>
      <c r="CJ25" s="198">
        <v>2.3858936442174996</v>
      </c>
      <c r="CK25" s="204">
        <v>19.914356999999999</v>
      </c>
      <c r="CL25" s="204">
        <v>8.1009360000000008</v>
      </c>
      <c r="CM25" s="198">
        <v>2.4582785248519428</v>
      </c>
    </row>
    <row r="26" spans="1:91" s="132" customFormat="1" ht="12" x14ac:dyDescent="0.2">
      <c r="B26" s="107"/>
      <c r="C26" s="107"/>
      <c r="D26" s="2"/>
      <c r="E26" s="205"/>
      <c r="F26" s="193"/>
      <c r="G26" s="198"/>
      <c r="H26" s="205"/>
      <c r="I26" s="193"/>
      <c r="J26" s="198"/>
      <c r="K26" s="205"/>
      <c r="L26" s="193"/>
      <c r="M26" s="198"/>
      <c r="N26" s="205"/>
      <c r="O26" s="208"/>
      <c r="P26" s="198"/>
      <c r="Q26" s="205"/>
      <c r="R26" s="193"/>
      <c r="S26" s="198"/>
      <c r="T26" s="205"/>
      <c r="U26" s="193"/>
      <c r="V26" s="198"/>
      <c r="W26" s="205"/>
      <c r="X26" s="193"/>
      <c r="Y26" s="198"/>
      <c r="Z26" s="193"/>
      <c r="AA26" s="193"/>
      <c r="AB26" s="198"/>
      <c r="AC26" s="193"/>
      <c r="AD26" s="193"/>
      <c r="AE26" s="198"/>
      <c r="AF26" s="193"/>
      <c r="AG26" s="193"/>
      <c r="AH26" s="198"/>
    </row>
    <row r="27" spans="1:91" x14ac:dyDescent="0.2">
      <c r="B27" s="107"/>
      <c r="C27" s="107"/>
      <c r="D27" s="107" t="s">
        <v>283</v>
      </c>
      <c r="Q27" s="187"/>
      <c r="R27" s="187"/>
    </row>
    <row r="28" spans="1:91" x14ac:dyDescent="0.2">
      <c r="B28" s="107"/>
      <c r="C28" s="107"/>
      <c r="D28" s="107" t="s">
        <v>285</v>
      </c>
      <c r="Q28" s="187"/>
      <c r="R28" s="187"/>
    </row>
    <row r="29" spans="1:91" x14ac:dyDescent="0.2">
      <c r="B29" s="107"/>
      <c r="C29" s="107"/>
      <c r="D29" s="107" t="s">
        <v>264</v>
      </c>
      <c r="Q29" s="187"/>
      <c r="R29" s="187"/>
    </row>
    <row r="30" spans="1:91" x14ac:dyDescent="0.2">
      <c r="B30" s="107"/>
      <c r="C30" s="107"/>
      <c r="D30" s="107" t="s">
        <v>265</v>
      </c>
      <c r="Q30" s="187"/>
      <c r="R30" s="187"/>
    </row>
    <row r="31" spans="1:91" x14ac:dyDescent="0.2">
      <c r="B31" s="107"/>
      <c r="C31" s="107"/>
      <c r="D31" s="107"/>
      <c r="E31" s="188" t="s">
        <v>256</v>
      </c>
      <c r="F31" s="188" t="s">
        <v>257</v>
      </c>
      <c r="G31" s="196" t="s">
        <v>258</v>
      </c>
      <c r="H31" s="188" t="s">
        <v>256</v>
      </c>
      <c r="I31" s="188" t="s">
        <v>257</v>
      </c>
      <c r="J31" s="196" t="s">
        <v>258</v>
      </c>
      <c r="K31" s="188" t="s">
        <v>256</v>
      </c>
      <c r="L31" s="188" t="s">
        <v>257</v>
      </c>
      <c r="M31" s="196" t="s">
        <v>258</v>
      </c>
      <c r="N31" s="188" t="s">
        <v>256</v>
      </c>
      <c r="O31" s="188" t="s">
        <v>257</v>
      </c>
      <c r="P31" s="196" t="s">
        <v>258</v>
      </c>
      <c r="Q31" s="206" t="s">
        <v>256</v>
      </c>
      <c r="R31" s="206" t="s">
        <v>257</v>
      </c>
      <c r="S31" s="196" t="s">
        <v>258</v>
      </c>
      <c r="T31" s="188" t="s">
        <v>256</v>
      </c>
      <c r="U31" s="188" t="s">
        <v>257</v>
      </c>
      <c r="V31" s="196" t="s">
        <v>258</v>
      </c>
      <c r="W31" s="188" t="s">
        <v>256</v>
      </c>
      <c r="X31" s="188" t="s">
        <v>257</v>
      </c>
      <c r="Y31" s="196" t="s">
        <v>258</v>
      </c>
      <c r="Z31" s="188" t="s">
        <v>256</v>
      </c>
      <c r="AA31" s="188" t="s">
        <v>257</v>
      </c>
      <c r="AB31" s="196" t="s">
        <v>258</v>
      </c>
      <c r="AC31" s="188" t="s">
        <v>301</v>
      </c>
      <c r="AD31" s="188" t="s">
        <v>302</v>
      </c>
      <c r="AE31" s="196" t="s">
        <v>258</v>
      </c>
      <c r="AF31" s="188" t="s">
        <v>301</v>
      </c>
      <c r="AG31" s="188" t="s">
        <v>302</v>
      </c>
      <c r="AH31" s="196" t="s">
        <v>258</v>
      </c>
      <c r="AI31" s="188" t="s">
        <v>301</v>
      </c>
      <c r="AJ31" s="188" t="s">
        <v>302</v>
      </c>
      <c r="AK31" s="196" t="s">
        <v>258</v>
      </c>
      <c r="AL31" s="188" t="s">
        <v>301</v>
      </c>
      <c r="AM31" s="188" t="s">
        <v>302</v>
      </c>
      <c r="AN31" s="196" t="s">
        <v>258</v>
      </c>
      <c r="AO31" s="188" t="s">
        <v>301</v>
      </c>
      <c r="AP31" s="188" t="s">
        <v>302</v>
      </c>
      <c r="AQ31" s="196" t="s">
        <v>258</v>
      </c>
      <c r="AR31" s="188" t="s">
        <v>301</v>
      </c>
      <c r="AS31" s="188" t="s">
        <v>302</v>
      </c>
      <c r="AT31" s="196" t="s">
        <v>258</v>
      </c>
      <c r="AU31" s="188" t="s">
        <v>301</v>
      </c>
      <c r="AV31" s="188" t="s">
        <v>302</v>
      </c>
      <c r="AW31" s="196" t="s">
        <v>258</v>
      </c>
      <c r="AX31" s="188" t="s">
        <v>301</v>
      </c>
      <c r="AY31" s="188" t="s">
        <v>302</v>
      </c>
      <c r="AZ31" s="196" t="s">
        <v>258</v>
      </c>
      <c r="BA31" s="188" t="s">
        <v>301</v>
      </c>
      <c r="BB31" s="188" t="s">
        <v>302</v>
      </c>
      <c r="BC31" s="196" t="s">
        <v>258</v>
      </c>
      <c r="BD31" s="188" t="s">
        <v>301</v>
      </c>
      <c r="BE31" s="188" t="s">
        <v>302</v>
      </c>
      <c r="BF31" s="196" t="s">
        <v>258</v>
      </c>
      <c r="BG31" s="188" t="s">
        <v>301</v>
      </c>
      <c r="BH31" s="188" t="s">
        <v>302</v>
      </c>
      <c r="BI31" s="196" t="s">
        <v>258</v>
      </c>
      <c r="BJ31" s="188" t="s">
        <v>301</v>
      </c>
      <c r="BK31" s="188" t="s">
        <v>302</v>
      </c>
      <c r="BL31" s="196" t="s">
        <v>258</v>
      </c>
      <c r="BM31" s="188" t="s">
        <v>301</v>
      </c>
      <c r="BN31" s="188" t="s">
        <v>302</v>
      </c>
      <c r="BO31" s="196" t="s">
        <v>258</v>
      </c>
      <c r="BP31" s="188" t="s">
        <v>301</v>
      </c>
      <c r="BQ31" s="188" t="s">
        <v>302</v>
      </c>
      <c r="BR31" s="196" t="s">
        <v>258</v>
      </c>
      <c r="BS31" s="188" t="s">
        <v>301</v>
      </c>
      <c r="BT31" s="188" t="s">
        <v>302</v>
      </c>
      <c r="BU31" s="196" t="s">
        <v>258</v>
      </c>
      <c r="BV31" s="188" t="s">
        <v>301</v>
      </c>
      <c r="BW31" s="188" t="s">
        <v>302</v>
      </c>
      <c r="BX31" s="196" t="s">
        <v>258</v>
      </c>
      <c r="BY31" s="188" t="s">
        <v>301</v>
      </c>
      <c r="BZ31" s="188" t="s">
        <v>302</v>
      </c>
      <c r="CA31" s="196" t="s">
        <v>258</v>
      </c>
      <c r="CB31" s="188" t="s">
        <v>301</v>
      </c>
      <c r="CC31" s="188" t="s">
        <v>302</v>
      </c>
      <c r="CD31" s="196" t="s">
        <v>258</v>
      </c>
      <c r="CE31" s="188" t="s">
        <v>301</v>
      </c>
      <c r="CF31" s="188" t="s">
        <v>302</v>
      </c>
      <c r="CG31" s="196" t="s">
        <v>258</v>
      </c>
      <c r="CH31" s="188" t="s">
        <v>301</v>
      </c>
      <c r="CI31" s="188" t="s">
        <v>302</v>
      </c>
      <c r="CJ31" s="196" t="s">
        <v>258</v>
      </c>
      <c r="CK31" s="188" t="s">
        <v>301</v>
      </c>
      <c r="CL31" s="188" t="s">
        <v>302</v>
      </c>
      <c r="CM31" s="196" t="s">
        <v>258</v>
      </c>
    </row>
    <row r="32" spans="1:91" x14ac:dyDescent="0.2">
      <c r="B32" s="107"/>
      <c r="C32" s="107"/>
      <c r="D32" s="107"/>
      <c r="E32" s="188" t="s">
        <v>316</v>
      </c>
      <c r="F32" s="188" t="s">
        <v>316</v>
      </c>
      <c r="G32" s="188" t="s">
        <v>316</v>
      </c>
      <c r="H32" s="188" t="s">
        <v>317</v>
      </c>
      <c r="I32" s="188" t="s">
        <v>317</v>
      </c>
      <c r="J32" s="188" t="s">
        <v>317</v>
      </c>
      <c r="K32" s="188" t="s">
        <v>318</v>
      </c>
      <c r="L32" s="188" t="s">
        <v>318</v>
      </c>
      <c r="M32" s="188" t="s">
        <v>318</v>
      </c>
      <c r="N32" s="188" t="s">
        <v>319</v>
      </c>
      <c r="O32" s="188" t="s">
        <v>319</v>
      </c>
      <c r="P32" s="188" t="s">
        <v>319</v>
      </c>
      <c r="Q32" s="188" t="s">
        <v>320</v>
      </c>
      <c r="R32" s="188" t="s">
        <v>320</v>
      </c>
      <c r="S32" s="188" t="s">
        <v>320</v>
      </c>
      <c r="T32" s="188" t="s">
        <v>259</v>
      </c>
      <c r="U32" s="188" t="s">
        <v>259</v>
      </c>
      <c r="V32" s="188" t="s">
        <v>259</v>
      </c>
      <c r="W32" s="188" t="s">
        <v>272</v>
      </c>
      <c r="X32" s="188" t="s">
        <v>272</v>
      </c>
      <c r="Y32" s="188" t="s">
        <v>272</v>
      </c>
      <c r="Z32" s="188" t="s">
        <v>284</v>
      </c>
      <c r="AA32" s="188" t="s">
        <v>284</v>
      </c>
      <c r="AB32" s="188" t="s">
        <v>284</v>
      </c>
      <c r="AC32" s="188" t="s">
        <v>300</v>
      </c>
      <c r="AD32" s="188" t="s">
        <v>300</v>
      </c>
      <c r="AE32" s="188" t="s">
        <v>300</v>
      </c>
      <c r="AF32" s="188" t="s">
        <v>307</v>
      </c>
      <c r="AG32" s="188" t="s">
        <v>307</v>
      </c>
      <c r="AH32" s="188" t="s">
        <v>307</v>
      </c>
      <c r="AI32" s="188" t="s">
        <v>313</v>
      </c>
      <c r="AJ32" s="188" t="s">
        <v>313</v>
      </c>
      <c r="AK32" s="188" t="s">
        <v>313</v>
      </c>
      <c r="AL32" s="188" t="s">
        <v>315</v>
      </c>
      <c r="AM32" s="188" t="s">
        <v>315</v>
      </c>
      <c r="AN32" s="188" t="s">
        <v>315</v>
      </c>
      <c r="AO32" s="188" t="s">
        <v>322</v>
      </c>
      <c r="AP32" s="188" t="s">
        <v>322</v>
      </c>
      <c r="AQ32" s="188" t="s">
        <v>322</v>
      </c>
      <c r="AR32" s="188" t="s">
        <v>323</v>
      </c>
      <c r="AS32" s="188" t="s">
        <v>323</v>
      </c>
      <c r="AT32" s="188" t="s">
        <v>323</v>
      </c>
      <c r="AU32" s="188" t="s">
        <v>324</v>
      </c>
      <c r="AV32" s="188" t="s">
        <v>324</v>
      </c>
      <c r="AW32" s="188" t="s">
        <v>324</v>
      </c>
      <c r="AX32" s="188" t="s">
        <v>325</v>
      </c>
      <c r="AY32" s="188" t="s">
        <v>325</v>
      </c>
      <c r="AZ32" s="188" t="s">
        <v>325</v>
      </c>
      <c r="BA32" s="188" t="s">
        <v>328</v>
      </c>
      <c r="BB32" s="188" t="s">
        <v>328</v>
      </c>
      <c r="BC32" s="188" t="s">
        <v>328</v>
      </c>
      <c r="BD32" s="188" t="s">
        <v>329</v>
      </c>
      <c r="BE32" s="188" t="s">
        <v>329</v>
      </c>
      <c r="BF32" s="188" t="s">
        <v>329</v>
      </c>
      <c r="BG32" s="188" t="s">
        <v>330</v>
      </c>
      <c r="BH32" s="188" t="s">
        <v>330</v>
      </c>
      <c r="BI32" s="188" t="s">
        <v>330</v>
      </c>
      <c r="BJ32" s="188" t="s">
        <v>331</v>
      </c>
      <c r="BK32" s="188" t="s">
        <v>331</v>
      </c>
      <c r="BL32" s="188" t="s">
        <v>331</v>
      </c>
      <c r="BM32" s="188" t="s">
        <v>332</v>
      </c>
      <c r="BN32" s="188" t="s">
        <v>332</v>
      </c>
      <c r="BO32" s="188" t="s">
        <v>332</v>
      </c>
      <c r="BP32" s="188" t="s">
        <v>333</v>
      </c>
      <c r="BQ32" s="188" t="s">
        <v>333</v>
      </c>
      <c r="BR32" s="188" t="s">
        <v>333</v>
      </c>
      <c r="BS32" s="188" t="s">
        <v>334</v>
      </c>
      <c r="BT32" s="188" t="s">
        <v>334</v>
      </c>
      <c r="BU32" s="188" t="s">
        <v>334</v>
      </c>
      <c r="BV32" s="188" t="s">
        <v>335</v>
      </c>
      <c r="BW32" s="188" t="s">
        <v>335</v>
      </c>
      <c r="BX32" s="188" t="s">
        <v>335</v>
      </c>
      <c r="BY32" s="188" t="s">
        <v>337</v>
      </c>
      <c r="BZ32" s="188" t="s">
        <v>337</v>
      </c>
      <c r="CA32" s="188" t="s">
        <v>337</v>
      </c>
      <c r="CB32" s="188" t="s">
        <v>338</v>
      </c>
      <c r="CC32" s="188" t="s">
        <v>338</v>
      </c>
      <c r="CD32" s="188" t="s">
        <v>338</v>
      </c>
      <c r="CE32" s="188" t="s">
        <v>339</v>
      </c>
      <c r="CF32" s="188" t="s">
        <v>339</v>
      </c>
      <c r="CG32" s="188" t="s">
        <v>339</v>
      </c>
      <c r="CH32" s="188" t="s">
        <v>340</v>
      </c>
      <c r="CI32" s="188" t="s">
        <v>340</v>
      </c>
      <c r="CJ32" s="188" t="s">
        <v>340</v>
      </c>
      <c r="CK32" s="188" t="s">
        <v>341</v>
      </c>
      <c r="CL32" s="188" t="s">
        <v>341</v>
      </c>
      <c r="CM32" s="188" t="s">
        <v>341</v>
      </c>
    </row>
    <row r="33" spans="1:91" x14ac:dyDescent="0.2">
      <c r="B33" s="154" t="s">
        <v>260</v>
      </c>
      <c r="C33" s="155" t="s">
        <v>261</v>
      </c>
      <c r="D33" s="154" t="s">
        <v>262</v>
      </c>
      <c r="E33" s="189" t="s">
        <v>97</v>
      </c>
      <c r="F33" s="189" t="s">
        <v>97</v>
      </c>
      <c r="G33" s="197" t="s">
        <v>96</v>
      </c>
      <c r="H33" s="189" t="s">
        <v>97</v>
      </c>
      <c r="I33" s="189" t="s">
        <v>97</v>
      </c>
      <c r="J33" s="197" t="s">
        <v>96</v>
      </c>
      <c r="K33" s="189" t="s">
        <v>97</v>
      </c>
      <c r="L33" s="189" t="s">
        <v>97</v>
      </c>
      <c r="M33" s="197" t="s">
        <v>96</v>
      </c>
      <c r="N33" s="189" t="s">
        <v>97</v>
      </c>
      <c r="O33" s="189" t="s">
        <v>97</v>
      </c>
      <c r="P33" s="197" t="s">
        <v>96</v>
      </c>
      <c r="Q33" s="189" t="s">
        <v>97</v>
      </c>
      <c r="R33" s="189" t="s">
        <v>97</v>
      </c>
      <c r="S33" s="197" t="s">
        <v>96</v>
      </c>
      <c r="T33" s="189" t="s">
        <v>97</v>
      </c>
      <c r="U33" s="189" t="s">
        <v>97</v>
      </c>
      <c r="V33" s="197" t="s">
        <v>96</v>
      </c>
      <c r="W33" s="189" t="s">
        <v>97</v>
      </c>
      <c r="X33" s="189" t="s">
        <v>97</v>
      </c>
      <c r="Y33" s="197" t="s">
        <v>96</v>
      </c>
      <c r="Z33" s="189" t="s">
        <v>97</v>
      </c>
      <c r="AA33" s="189" t="s">
        <v>97</v>
      </c>
      <c r="AB33" s="197" t="s">
        <v>96</v>
      </c>
      <c r="AC33" s="189" t="s">
        <v>303</v>
      </c>
      <c r="AD33" s="189" t="s">
        <v>303</v>
      </c>
      <c r="AE33" s="197" t="s">
        <v>304</v>
      </c>
      <c r="AF33" s="189" t="s">
        <v>303</v>
      </c>
      <c r="AG33" s="189" t="s">
        <v>303</v>
      </c>
      <c r="AH33" s="197" t="s">
        <v>304</v>
      </c>
      <c r="AI33" s="189" t="s">
        <v>303</v>
      </c>
      <c r="AJ33" s="189" t="s">
        <v>303</v>
      </c>
      <c r="AK33" s="197" t="s">
        <v>304</v>
      </c>
      <c r="AL33" s="189" t="s">
        <v>303</v>
      </c>
      <c r="AM33" s="189" t="s">
        <v>303</v>
      </c>
      <c r="AN33" s="197" t="s">
        <v>304</v>
      </c>
      <c r="AO33" s="189" t="s">
        <v>303</v>
      </c>
      <c r="AP33" s="189" t="s">
        <v>303</v>
      </c>
      <c r="AQ33" s="197" t="s">
        <v>304</v>
      </c>
      <c r="AR33" s="189" t="s">
        <v>303</v>
      </c>
      <c r="AS33" s="189" t="s">
        <v>303</v>
      </c>
      <c r="AT33" s="197" t="s">
        <v>304</v>
      </c>
      <c r="AU33" s="189" t="s">
        <v>303</v>
      </c>
      <c r="AV33" s="189" t="s">
        <v>303</v>
      </c>
      <c r="AW33" s="197" t="s">
        <v>304</v>
      </c>
      <c r="AX33" s="189" t="s">
        <v>303</v>
      </c>
      <c r="AY33" s="189" t="s">
        <v>303</v>
      </c>
      <c r="AZ33" s="197" t="s">
        <v>304</v>
      </c>
      <c r="BA33" s="189" t="s">
        <v>303</v>
      </c>
      <c r="BB33" s="189" t="s">
        <v>303</v>
      </c>
      <c r="BC33" s="197" t="s">
        <v>304</v>
      </c>
      <c r="BD33" s="189" t="s">
        <v>303</v>
      </c>
      <c r="BE33" s="189" t="s">
        <v>303</v>
      </c>
      <c r="BF33" s="197" t="s">
        <v>304</v>
      </c>
      <c r="BG33" s="189" t="s">
        <v>303</v>
      </c>
      <c r="BH33" s="189" t="s">
        <v>303</v>
      </c>
      <c r="BI33" s="197" t="s">
        <v>304</v>
      </c>
      <c r="BJ33" s="189" t="s">
        <v>303</v>
      </c>
      <c r="BK33" s="189" t="s">
        <v>303</v>
      </c>
      <c r="BL33" s="197" t="s">
        <v>304</v>
      </c>
      <c r="BM33" s="189" t="s">
        <v>303</v>
      </c>
      <c r="BN33" s="189" t="s">
        <v>303</v>
      </c>
      <c r="BO33" s="197" t="s">
        <v>304</v>
      </c>
      <c r="BP33" s="189" t="s">
        <v>303</v>
      </c>
      <c r="BQ33" s="189" t="s">
        <v>303</v>
      </c>
      <c r="BR33" s="197" t="s">
        <v>304</v>
      </c>
      <c r="BS33" s="189" t="s">
        <v>303</v>
      </c>
      <c r="BT33" s="189" t="s">
        <v>303</v>
      </c>
      <c r="BU33" s="197" t="s">
        <v>304</v>
      </c>
      <c r="BV33" s="189" t="s">
        <v>303</v>
      </c>
      <c r="BW33" s="189" t="s">
        <v>303</v>
      </c>
      <c r="BX33" s="197" t="s">
        <v>304</v>
      </c>
      <c r="BY33" s="189" t="s">
        <v>303</v>
      </c>
      <c r="BZ33" s="189" t="s">
        <v>303</v>
      </c>
      <c r="CA33" s="197" t="s">
        <v>304</v>
      </c>
      <c r="CB33" s="189" t="s">
        <v>303</v>
      </c>
      <c r="CC33" s="189" t="s">
        <v>303</v>
      </c>
      <c r="CD33" s="197" t="s">
        <v>304</v>
      </c>
      <c r="CE33" s="189" t="s">
        <v>303</v>
      </c>
      <c r="CF33" s="189" t="s">
        <v>303</v>
      </c>
      <c r="CG33" s="197" t="s">
        <v>304</v>
      </c>
      <c r="CH33" s="189" t="s">
        <v>303</v>
      </c>
      <c r="CI33" s="189" t="s">
        <v>303</v>
      </c>
      <c r="CJ33" s="197" t="s">
        <v>304</v>
      </c>
      <c r="CK33" s="189" t="s">
        <v>303</v>
      </c>
      <c r="CL33" s="189" t="s">
        <v>303</v>
      </c>
      <c r="CM33" s="197" t="s">
        <v>304</v>
      </c>
    </row>
    <row r="34" spans="1:91" s="132" customFormat="1" x14ac:dyDescent="0.2">
      <c r="A34" s="132" t="s">
        <v>359</v>
      </c>
      <c r="B34" s="107" t="s">
        <v>254</v>
      </c>
      <c r="C34" s="107" t="s">
        <v>263</v>
      </c>
      <c r="D34" s="2" t="s">
        <v>308</v>
      </c>
      <c r="E34" s="204" t="e">
        <v>#N/A</v>
      </c>
      <c r="F34" s="192" t="e">
        <v>#N/A</v>
      </c>
      <c r="G34" s="198" t="e">
        <v>#N/A</v>
      </c>
      <c r="H34" s="204" t="e">
        <v>#N/A</v>
      </c>
      <c r="I34" s="192" t="e">
        <v>#N/A</v>
      </c>
      <c r="J34" s="198" t="e">
        <v>#N/A</v>
      </c>
      <c r="K34" s="204" t="e">
        <v>#N/A</v>
      </c>
      <c r="L34" s="192" t="e">
        <v>#N/A</v>
      </c>
      <c r="M34" s="198" t="e">
        <v>#N/A</v>
      </c>
      <c r="N34" s="204" t="e">
        <v>#N/A</v>
      </c>
      <c r="O34" s="192" t="e">
        <v>#N/A</v>
      </c>
      <c r="P34" s="198" t="e">
        <v>#N/A</v>
      </c>
      <c r="Q34" s="204" t="e">
        <v>#N/A</v>
      </c>
      <c r="R34" s="192" t="e">
        <v>#N/A</v>
      </c>
      <c r="S34" s="198" t="e">
        <v>#N/A</v>
      </c>
      <c r="T34" s="204" t="e">
        <v>#N/A</v>
      </c>
      <c r="U34" s="192" t="e">
        <v>#N/A</v>
      </c>
      <c r="V34" s="198" t="e">
        <v>#N/A</v>
      </c>
      <c r="W34" s="204" t="e">
        <v>#N/A</v>
      </c>
      <c r="X34" s="192" t="e">
        <v>#N/A</v>
      </c>
      <c r="Y34" s="198" t="e">
        <v>#N/A</v>
      </c>
      <c r="Z34" s="204" t="e">
        <v>#N/A</v>
      </c>
      <c r="AA34" s="192" t="e">
        <v>#N/A</v>
      </c>
      <c r="AB34" s="198" t="e">
        <v>#N/A</v>
      </c>
      <c r="AC34" s="204" t="e">
        <v>#N/A</v>
      </c>
      <c r="AD34" s="192" t="e">
        <v>#N/A</v>
      </c>
      <c r="AE34" s="198" t="e">
        <v>#N/A</v>
      </c>
      <c r="AF34" s="204" t="e">
        <v>#N/A</v>
      </c>
      <c r="AG34" s="192" t="e">
        <v>#N/A</v>
      </c>
      <c r="AH34" s="198" t="e">
        <v>#N/A</v>
      </c>
      <c r="AI34" s="204" t="e">
        <v>#N/A</v>
      </c>
      <c r="AJ34" s="204" t="e">
        <v>#N/A</v>
      </c>
      <c r="AK34" s="198" t="e">
        <v>#N/A</v>
      </c>
      <c r="AL34" s="204" t="e">
        <v>#N/A</v>
      </c>
      <c r="AM34" s="204" t="e">
        <v>#N/A</v>
      </c>
      <c r="AN34" s="198" t="e">
        <v>#N/A</v>
      </c>
      <c r="AO34" s="204" t="e">
        <v>#N/A</v>
      </c>
      <c r="AP34" s="204" t="e">
        <v>#N/A</v>
      </c>
      <c r="AQ34" s="198" t="e">
        <v>#N/A</v>
      </c>
      <c r="AR34" s="204" t="e">
        <v>#N/A</v>
      </c>
      <c r="AS34" s="204" t="e">
        <v>#N/A</v>
      </c>
      <c r="AT34" s="198" t="e">
        <v>#N/A</v>
      </c>
      <c r="AU34" s="204" t="e">
        <v>#N/A</v>
      </c>
      <c r="AV34" s="204" t="e">
        <v>#N/A</v>
      </c>
      <c r="AW34" s="198" t="e">
        <v>#N/A</v>
      </c>
      <c r="AX34" s="204">
        <v>6.2021620000000004</v>
      </c>
      <c r="AY34" s="204">
        <v>1.377175</v>
      </c>
      <c r="AZ34" s="198">
        <v>4.5035394920761709</v>
      </c>
      <c r="BA34" s="204">
        <v>6.2259849999999997</v>
      </c>
      <c r="BB34" s="204">
        <v>1.3612070000000001</v>
      </c>
      <c r="BC34" s="198">
        <v>4.5738708366912597</v>
      </c>
      <c r="BD34" s="204">
        <v>6.3339100000000004</v>
      </c>
      <c r="BE34" s="204">
        <v>1.351202</v>
      </c>
      <c r="BF34" s="198">
        <v>4.6876114748201978</v>
      </c>
      <c r="BG34" s="204">
        <v>6.3431839999999999</v>
      </c>
      <c r="BH34" s="204">
        <v>1.336408</v>
      </c>
      <c r="BI34" s="198">
        <v>4.7464427031265899</v>
      </c>
      <c r="BJ34" s="204">
        <v>6.3662770000000002</v>
      </c>
      <c r="BK34" s="204">
        <v>1.335839</v>
      </c>
      <c r="BL34" s="198">
        <v>4.7657517110969216</v>
      </c>
      <c r="BM34" s="204">
        <v>6.4086999999999996</v>
      </c>
      <c r="BN34" s="204">
        <v>1.33203</v>
      </c>
      <c r="BO34" s="198">
        <v>4.8112279753458997</v>
      </c>
      <c r="BP34" s="204">
        <v>6.467015</v>
      </c>
      <c r="BQ34" s="204">
        <v>1.3624160000000001</v>
      </c>
      <c r="BR34" s="198">
        <v>4.7467256696926636</v>
      </c>
      <c r="BS34" s="204">
        <v>6.4652229999999999</v>
      </c>
      <c r="BT34" s="204">
        <v>1.368703</v>
      </c>
      <c r="BU34" s="198">
        <v>4.7236127925488587</v>
      </c>
      <c r="BV34" s="204">
        <v>6.5675309999999998</v>
      </c>
      <c r="BW34" s="204">
        <v>1.3833979999999999</v>
      </c>
      <c r="BX34" s="198">
        <v>4.7473908448617106</v>
      </c>
      <c r="BY34" s="204">
        <v>6.7155209999999999</v>
      </c>
      <c r="BZ34" s="204">
        <v>1.411214</v>
      </c>
      <c r="CA34" s="198">
        <v>4.7586836581836636</v>
      </c>
      <c r="CB34" s="204">
        <v>6.2531800000000004</v>
      </c>
      <c r="CC34" s="204">
        <v>1.486988</v>
      </c>
      <c r="CD34" s="198">
        <v>4.2052659470015898</v>
      </c>
      <c r="CE34" s="204">
        <v>6.8522319999999999</v>
      </c>
      <c r="CF34" s="204">
        <v>1.423864</v>
      </c>
      <c r="CG34" s="198">
        <v>4.812420287330812</v>
      </c>
      <c r="CH34" s="204">
        <v>6.9396579999999997</v>
      </c>
      <c r="CI34" s="204">
        <v>1.4586749999999999</v>
      </c>
      <c r="CJ34" s="198">
        <v>4.7575080124085209</v>
      </c>
      <c r="CK34" s="204">
        <v>6.9378760000000002</v>
      </c>
      <c r="CL34" s="204">
        <v>1.4871490000000001</v>
      </c>
      <c r="CM34" s="198">
        <v>4.6652191542340411</v>
      </c>
    </row>
    <row r="35" spans="1:91" s="132" customFormat="1" x14ac:dyDescent="0.2">
      <c r="A35" s="132" t="s">
        <v>360</v>
      </c>
      <c r="B35" s="107" t="s">
        <v>254</v>
      </c>
      <c r="C35" s="107" t="s">
        <v>263</v>
      </c>
      <c r="D35" s="2" t="s">
        <v>100</v>
      </c>
      <c r="E35" s="204" t="e">
        <v>#N/A</v>
      </c>
      <c r="F35" s="192" t="e">
        <v>#N/A</v>
      </c>
      <c r="G35" s="198" t="e">
        <v>#N/A</v>
      </c>
      <c r="H35" s="204" t="e">
        <v>#N/A</v>
      </c>
      <c r="I35" s="192" t="e">
        <v>#N/A</v>
      </c>
      <c r="J35" s="198" t="e">
        <v>#N/A</v>
      </c>
      <c r="K35" s="204" t="e">
        <v>#N/A</v>
      </c>
      <c r="L35" s="192" t="e">
        <v>#N/A</v>
      </c>
      <c r="M35" s="198" t="e">
        <v>#N/A</v>
      </c>
      <c r="N35" s="204" t="e">
        <v>#N/A</v>
      </c>
      <c r="O35" s="192" t="e">
        <v>#N/A</v>
      </c>
      <c r="P35" s="198" t="e">
        <v>#N/A</v>
      </c>
      <c r="Q35" s="204" t="e">
        <v>#N/A</v>
      </c>
      <c r="R35" s="192" t="e">
        <v>#N/A</v>
      </c>
      <c r="S35" s="198" t="e">
        <v>#N/A</v>
      </c>
      <c r="T35" s="204" t="e">
        <v>#N/A</v>
      </c>
      <c r="U35" s="192" t="e">
        <v>#N/A</v>
      </c>
      <c r="V35" s="198" t="e">
        <v>#N/A</v>
      </c>
      <c r="W35" s="204" t="e">
        <v>#N/A</v>
      </c>
      <c r="X35" s="192" t="e">
        <v>#N/A</v>
      </c>
      <c r="Y35" s="198" t="e">
        <v>#N/A</v>
      </c>
      <c r="Z35" s="204" t="e">
        <v>#N/A</v>
      </c>
      <c r="AA35" s="192" t="e">
        <v>#N/A</v>
      </c>
      <c r="AB35" s="198" t="e">
        <v>#N/A</v>
      </c>
      <c r="AC35" s="204" t="e">
        <v>#N/A</v>
      </c>
      <c r="AD35" s="192" t="e">
        <v>#N/A</v>
      </c>
      <c r="AE35" s="198" t="e">
        <v>#N/A</v>
      </c>
      <c r="AF35" s="204" t="e">
        <v>#N/A</v>
      </c>
      <c r="AG35" s="192" t="e">
        <v>#N/A</v>
      </c>
      <c r="AH35" s="198" t="e">
        <v>#N/A</v>
      </c>
      <c r="AI35" s="204" t="e">
        <v>#N/A</v>
      </c>
      <c r="AJ35" s="204" t="e">
        <v>#N/A</v>
      </c>
      <c r="AK35" s="198" t="e">
        <v>#N/A</v>
      </c>
      <c r="AL35" s="204" t="e">
        <v>#N/A</v>
      </c>
      <c r="AM35" s="204" t="e">
        <v>#N/A</v>
      </c>
      <c r="AN35" s="198" t="e">
        <v>#N/A</v>
      </c>
      <c r="AO35" s="204" t="e">
        <v>#N/A</v>
      </c>
      <c r="AP35" s="204" t="e">
        <v>#N/A</v>
      </c>
      <c r="AQ35" s="198" t="e">
        <v>#N/A</v>
      </c>
      <c r="AR35" s="204" t="e">
        <v>#N/A</v>
      </c>
      <c r="AS35" s="204" t="e">
        <v>#N/A</v>
      </c>
      <c r="AT35" s="198" t="e">
        <v>#N/A</v>
      </c>
      <c r="AU35" s="204" t="e">
        <v>#N/A</v>
      </c>
      <c r="AV35" s="204" t="e">
        <v>#N/A</v>
      </c>
      <c r="AW35" s="198" t="e">
        <v>#N/A</v>
      </c>
      <c r="AX35" s="204">
        <v>1.798009</v>
      </c>
      <c r="AY35" s="204">
        <v>1.568678</v>
      </c>
      <c r="AZ35" s="198">
        <v>1.1461938014047497</v>
      </c>
      <c r="BA35" s="204">
        <v>1.7691490000000001</v>
      </c>
      <c r="BB35" s="204">
        <v>1.544878</v>
      </c>
      <c r="BC35" s="198">
        <v>1.1451706866173252</v>
      </c>
      <c r="BD35" s="204">
        <v>1.734429</v>
      </c>
      <c r="BE35" s="204">
        <v>1.5292239999999999</v>
      </c>
      <c r="BF35" s="198">
        <v>1.1341889742771498</v>
      </c>
      <c r="BG35" s="204">
        <v>1.731347</v>
      </c>
      <c r="BH35" s="204">
        <v>1.5205029999999999</v>
      </c>
      <c r="BI35" s="198">
        <v>1.1386672699757909</v>
      </c>
      <c r="BJ35" s="204">
        <v>1.7228969999999999</v>
      </c>
      <c r="BK35" s="204">
        <v>1.5053049999999999</v>
      </c>
      <c r="BL35" s="198">
        <v>1.1445501077854654</v>
      </c>
      <c r="BM35" s="204">
        <v>1.7479819999999999</v>
      </c>
      <c r="BN35" s="204">
        <v>1.482413</v>
      </c>
      <c r="BO35" s="198">
        <v>1.1791464322020921</v>
      </c>
      <c r="BP35" s="204">
        <v>1.6923589999999999</v>
      </c>
      <c r="BQ35" s="204">
        <v>1.4812909999999999</v>
      </c>
      <c r="BR35" s="198">
        <v>1.1424892205515325</v>
      </c>
      <c r="BS35" s="204">
        <v>1.667575</v>
      </c>
      <c r="BT35" s="204">
        <v>1.4700070000000001</v>
      </c>
      <c r="BU35" s="198">
        <v>1.1343993600030475</v>
      </c>
      <c r="BV35" s="204">
        <v>1.674571</v>
      </c>
      <c r="BW35" s="204">
        <v>1.464073</v>
      </c>
      <c r="BX35" s="198">
        <v>1.1437756177458365</v>
      </c>
      <c r="BY35" s="204">
        <v>1.659421</v>
      </c>
      <c r="BZ35" s="204">
        <v>1.4593050000000001</v>
      </c>
      <c r="CA35" s="198">
        <v>1.1371310315526912</v>
      </c>
      <c r="CB35" s="204">
        <v>1.5714939999999999</v>
      </c>
      <c r="CC35" s="204">
        <v>1.429154</v>
      </c>
      <c r="CD35" s="198">
        <v>1.0995973841867286</v>
      </c>
      <c r="CE35" s="204">
        <v>1.7596050000000001</v>
      </c>
      <c r="CF35" s="204">
        <v>1.4284019999999999</v>
      </c>
      <c r="CG35" s="198">
        <v>1.2318695997345286</v>
      </c>
      <c r="CH35" s="204">
        <v>1.8031299999999999</v>
      </c>
      <c r="CI35" s="204">
        <v>1.4426220000000001</v>
      </c>
      <c r="CJ35" s="198">
        <v>1.2498977556144297</v>
      </c>
      <c r="CK35" s="204">
        <v>1.812756</v>
      </c>
      <c r="CL35" s="204">
        <v>1.4434439999999999</v>
      </c>
      <c r="CM35" s="198">
        <v>1.2558547473958117</v>
      </c>
    </row>
    <row r="36" spans="1:91" s="132" customFormat="1" x14ac:dyDescent="0.2">
      <c r="A36" s="132" t="s">
        <v>361</v>
      </c>
      <c r="B36" s="107" t="s">
        <v>254</v>
      </c>
      <c r="C36" s="107" t="s">
        <v>263</v>
      </c>
      <c r="D36" s="2" t="s">
        <v>101</v>
      </c>
      <c r="E36" s="204" t="e">
        <v>#N/A</v>
      </c>
      <c r="F36" s="192" t="e">
        <v>#N/A</v>
      </c>
      <c r="G36" s="198" t="e">
        <v>#N/A</v>
      </c>
      <c r="H36" s="204" t="e">
        <v>#N/A</v>
      </c>
      <c r="I36" s="192" t="e">
        <v>#N/A</v>
      </c>
      <c r="J36" s="198" t="e">
        <v>#N/A</v>
      </c>
      <c r="K36" s="204" t="e">
        <v>#N/A</v>
      </c>
      <c r="L36" s="192" t="e">
        <v>#N/A</v>
      </c>
      <c r="M36" s="198" t="e">
        <v>#N/A</v>
      </c>
      <c r="N36" s="204" t="e">
        <v>#N/A</v>
      </c>
      <c r="O36" s="192" t="e">
        <v>#N/A</v>
      </c>
      <c r="P36" s="198" t="e">
        <v>#N/A</v>
      </c>
      <c r="Q36" s="204" t="e">
        <v>#N/A</v>
      </c>
      <c r="R36" s="192" t="e">
        <v>#N/A</v>
      </c>
      <c r="S36" s="198" t="e">
        <v>#N/A</v>
      </c>
      <c r="T36" s="204" t="e">
        <v>#N/A</v>
      </c>
      <c r="U36" s="192" t="e">
        <v>#N/A</v>
      </c>
      <c r="V36" s="198" t="e">
        <v>#N/A</v>
      </c>
      <c r="W36" s="204" t="e">
        <v>#N/A</v>
      </c>
      <c r="X36" s="192" t="e">
        <v>#N/A</v>
      </c>
      <c r="Y36" s="198" t="e">
        <v>#N/A</v>
      </c>
      <c r="Z36" s="204" t="e">
        <v>#N/A</v>
      </c>
      <c r="AA36" s="192" t="e">
        <v>#N/A</v>
      </c>
      <c r="AB36" s="198" t="e">
        <v>#N/A</v>
      </c>
      <c r="AC36" s="204" t="e">
        <v>#N/A</v>
      </c>
      <c r="AD36" s="192" t="e">
        <v>#N/A</v>
      </c>
      <c r="AE36" s="198" t="e">
        <v>#N/A</v>
      </c>
      <c r="AF36" s="204" t="e">
        <v>#N/A</v>
      </c>
      <c r="AG36" s="192" t="e">
        <v>#N/A</v>
      </c>
      <c r="AH36" s="198" t="e">
        <v>#N/A</v>
      </c>
      <c r="AI36" s="204" t="e">
        <v>#N/A</v>
      </c>
      <c r="AJ36" s="204" t="e">
        <v>#N/A</v>
      </c>
      <c r="AK36" s="198" t="e">
        <v>#N/A</v>
      </c>
      <c r="AL36" s="204" t="e">
        <v>#N/A</v>
      </c>
      <c r="AM36" s="204" t="e">
        <v>#N/A</v>
      </c>
      <c r="AN36" s="198" t="e">
        <v>#N/A</v>
      </c>
      <c r="AO36" s="204" t="e">
        <v>#N/A</v>
      </c>
      <c r="AP36" s="204" t="e">
        <v>#N/A</v>
      </c>
      <c r="AQ36" s="198" t="e">
        <v>#N/A</v>
      </c>
      <c r="AR36" s="204" t="e">
        <v>#N/A</v>
      </c>
      <c r="AS36" s="204" t="e">
        <v>#N/A</v>
      </c>
      <c r="AT36" s="198" t="e">
        <v>#N/A</v>
      </c>
      <c r="AU36" s="204" t="e">
        <v>#N/A</v>
      </c>
      <c r="AV36" s="204" t="e">
        <v>#N/A</v>
      </c>
      <c r="AW36" s="198" t="e">
        <v>#N/A</v>
      </c>
      <c r="AX36" s="204">
        <v>4.695208</v>
      </c>
      <c r="AY36" s="204">
        <v>2.1996859999999998</v>
      </c>
      <c r="AZ36" s="198">
        <v>2.134490104496733</v>
      </c>
      <c r="BA36" s="204">
        <v>4.6534050000000002</v>
      </c>
      <c r="BB36" s="204">
        <v>2.1468880000000001</v>
      </c>
      <c r="BC36" s="198">
        <v>2.1675117658676184</v>
      </c>
      <c r="BD36" s="204">
        <v>4.774044</v>
      </c>
      <c r="BE36" s="204">
        <v>2.104441</v>
      </c>
      <c r="BF36" s="198">
        <v>2.2685568281553152</v>
      </c>
      <c r="BG36" s="204">
        <v>4.7819640000000003</v>
      </c>
      <c r="BH36" s="204">
        <v>2.0752030000000001</v>
      </c>
      <c r="BI36" s="198">
        <v>2.3043355276568125</v>
      </c>
      <c r="BJ36" s="204">
        <v>4.766324</v>
      </c>
      <c r="BK36" s="204">
        <v>2.051876</v>
      </c>
      <c r="BL36" s="198">
        <v>2.3229103513077787</v>
      </c>
      <c r="BM36" s="204">
        <v>4.7371309999999998</v>
      </c>
      <c r="BN36" s="204">
        <v>2.016168</v>
      </c>
      <c r="BO36" s="198">
        <v>2.3495715634808212</v>
      </c>
      <c r="BP36" s="204">
        <v>4.7838849999999997</v>
      </c>
      <c r="BQ36" s="204">
        <v>2.0005160000000002</v>
      </c>
      <c r="BR36" s="198">
        <v>2.3913255380111926</v>
      </c>
      <c r="BS36" s="204">
        <v>4.6739319999999998</v>
      </c>
      <c r="BT36" s="204">
        <v>1.9701979999999999</v>
      </c>
      <c r="BU36" s="198">
        <v>2.3723158789116625</v>
      </c>
      <c r="BV36" s="204">
        <v>4.6884110000000003</v>
      </c>
      <c r="BW36" s="204">
        <v>1.934582</v>
      </c>
      <c r="BX36" s="198">
        <v>2.4234749418737485</v>
      </c>
      <c r="BY36" s="204">
        <v>4.7249439999999998</v>
      </c>
      <c r="BZ36" s="204">
        <v>1.905581</v>
      </c>
      <c r="CA36" s="198">
        <v>2.4795293403953966</v>
      </c>
      <c r="CB36" s="204">
        <v>4.3897069999999996</v>
      </c>
      <c r="CC36" s="204">
        <v>1.8856930000000001</v>
      </c>
      <c r="CD36" s="198">
        <v>2.3279012013090146</v>
      </c>
      <c r="CE36" s="204">
        <v>4.9774380000000003</v>
      </c>
      <c r="CF36" s="204">
        <v>1.8240270000000001</v>
      </c>
      <c r="CG36" s="198">
        <v>2.7288181589417264</v>
      </c>
      <c r="CH36" s="204">
        <v>5.3364010000000004</v>
      </c>
      <c r="CI36" s="204">
        <v>1.794932</v>
      </c>
      <c r="CJ36" s="198">
        <v>2.9730379758118972</v>
      </c>
      <c r="CK36" s="204">
        <v>5.5121099999999998</v>
      </c>
      <c r="CL36" s="204">
        <v>1.7721210000000001</v>
      </c>
      <c r="CM36" s="198">
        <v>3.1104591616486683</v>
      </c>
    </row>
    <row r="37" spans="1:91" s="132" customFormat="1" x14ac:dyDescent="0.2">
      <c r="A37" s="132" t="s">
        <v>362</v>
      </c>
      <c r="B37" s="107" t="s">
        <v>254</v>
      </c>
      <c r="C37" s="107" t="s">
        <v>263</v>
      </c>
      <c r="D37" s="2" t="s">
        <v>102</v>
      </c>
      <c r="E37" s="204" t="e">
        <v>#N/A</v>
      </c>
      <c r="F37" s="192" t="e">
        <v>#N/A</v>
      </c>
      <c r="G37" s="198" t="e">
        <v>#N/A</v>
      </c>
      <c r="H37" s="204" t="e">
        <v>#N/A</v>
      </c>
      <c r="I37" s="192" t="e">
        <v>#N/A</v>
      </c>
      <c r="J37" s="198" t="e">
        <v>#N/A</v>
      </c>
      <c r="K37" s="204" t="e">
        <v>#N/A</v>
      </c>
      <c r="L37" s="192" t="e">
        <v>#N/A</v>
      </c>
      <c r="M37" s="198" t="e">
        <v>#N/A</v>
      </c>
      <c r="N37" s="204" t="e">
        <v>#N/A</v>
      </c>
      <c r="O37" s="192" t="e">
        <v>#N/A</v>
      </c>
      <c r="P37" s="198" t="e">
        <v>#N/A</v>
      </c>
      <c r="Q37" s="204" t="e">
        <v>#N/A</v>
      </c>
      <c r="R37" s="192" t="e">
        <v>#N/A</v>
      </c>
      <c r="S37" s="198" t="e">
        <v>#N/A</v>
      </c>
      <c r="T37" s="204" t="e">
        <v>#N/A</v>
      </c>
      <c r="U37" s="192" t="e">
        <v>#N/A</v>
      </c>
      <c r="V37" s="198" t="e">
        <v>#N/A</v>
      </c>
      <c r="W37" s="204" t="e">
        <v>#N/A</v>
      </c>
      <c r="X37" s="192" t="e">
        <v>#N/A</v>
      </c>
      <c r="Y37" s="198" t="e">
        <v>#N/A</v>
      </c>
      <c r="Z37" s="204" t="e">
        <v>#N/A</v>
      </c>
      <c r="AA37" s="192" t="e">
        <v>#N/A</v>
      </c>
      <c r="AB37" s="198" t="e">
        <v>#N/A</v>
      </c>
      <c r="AC37" s="204" t="e">
        <v>#N/A</v>
      </c>
      <c r="AD37" s="192" t="e">
        <v>#N/A</v>
      </c>
      <c r="AE37" s="198" t="e">
        <v>#N/A</v>
      </c>
      <c r="AF37" s="204" t="e">
        <v>#N/A</v>
      </c>
      <c r="AG37" s="192" t="e">
        <v>#N/A</v>
      </c>
      <c r="AH37" s="198" t="e">
        <v>#N/A</v>
      </c>
      <c r="AI37" s="204" t="e">
        <v>#N/A</v>
      </c>
      <c r="AJ37" s="204" t="e">
        <v>#N/A</v>
      </c>
      <c r="AK37" s="198" t="e">
        <v>#N/A</v>
      </c>
      <c r="AL37" s="204" t="e">
        <v>#N/A</v>
      </c>
      <c r="AM37" s="204" t="e">
        <v>#N/A</v>
      </c>
      <c r="AN37" s="198" t="e">
        <v>#N/A</v>
      </c>
      <c r="AO37" s="204" t="e">
        <v>#N/A</v>
      </c>
      <c r="AP37" s="204" t="e">
        <v>#N/A</v>
      </c>
      <c r="AQ37" s="198" t="e">
        <v>#N/A</v>
      </c>
      <c r="AR37" s="204" t="e">
        <v>#N/A</v>
      </c>
      <c r="AS37" s="204" t="e">
        <v>#N/A</v>
      </c>
      <c r="AT37" s="198" t="e">
        <v>#N/A</v>
      </c>
      <c r="AU37" s="204" t="e">
        <v>#N/A</v>
      </c>
      <c r="AV37" s="204" t="e">
        <v>#N/A</v>
      </c>
      <c r="AW37" s="198" t="e">
        <v>#N/A</v>
      </c>
      <c r="AX37" s="204">
        <v>37.706367999999998</v>
      </c>
      <c r="AY37" s="204">
        <v>13.420518</v>
      </c>
      <c r="AZ37" s="198">
        <v>2.8096060077561833</v>
      </c>
      <c r="BA37" s="204">
        <v>36.496008000000003</v>
      </c>
      <c r="BB37" s="204">
        <v>13.042490000000001</v>
      </c>
      <c r="BC37" s="198">
        <v>2.7982392932637863</v>
      </c>
      <c r="BD37" s="204">
        <v>35.349254999999999</v>
      </c>
      <c r="BE37" s="204">
        <v>12.689083999999999</v>
      </c>
      <c r="BF37" s="198">
        <v>2.7858003777104794</v>
      </c>
      <c r="BG37" s="204">
        <v>33.972861000000002</v>
      </c>
      <c r="BH37" s="204">
        <v>12.381316</v>
      </c>
      <c r="BI37" s="198">
        <v>2.7438812643179449</v>
      </c>
      <c r="BJ37" s="204">
        <v>33.346702999999998</v>
      </c>
      <c r="BK37" s="204">
        <v>12.175513</v>
      </c>
      <c r="BL37" s="198">
        <v>2.7388335095202967</v>
      </c>
      <c r="BM37" s="204">
        <v>32.833402999999997</v>
      </c>
      <c r="BN37" s="204">
        <v>12.003989000000001</v>
      </c>
      <c r="BO37" s="198">
        <v>2.7352076880443654</v>
      </c>
      <c r="BP37" s="204">
        <v>32.601731000000001</v>
      </c>
      <c r="BQ37" s="204">
        <v>11.823581000000001</v>
      </c>
      <c r="BR37" s="198">
        <v>2.7573483025151178</v>
      </c>
      <c r="BS37" s="204">
        <v>32.503022000000001</v>
      </c>
      <c r="BT37" s="204">
        <v>11.686897</v>
      </c>
      <c r="BU37" s="198">
        <v>2.7811507194766927</v>
      </c>
      <c r="BV37" s="204">
        <v>32.366802</v>
      </c>
      <c r="BW37" s="204">
        <v>11.494707999999999</v>
      </c>
      <c r="BX37" s="198">
        <v>2.8158002795721302</v>
      </c>
      <c r="BY37" s="204">
        <v>31.797789999999999</v>
      </c>
      <c r="BZ37" s="204">
        <v>11.313765999999999</v>
      </c>
      <c r="CA37" s="198">
        <v>2.8105398326251403</v>
      </c>
      <c r="CB37" s="204">
        <v>29.032112000000001</v>
      </c>
      <c r="CC37" s="204">
        <v>10.623431999999999</v>
      </c>
      <c r="CD37" s="198">
        <v>2.7328373730824467</v>
      </c>
      <c r="CE37" s="204">
        <v>31.397442000000002</v>
      </c>
      <c r="CF37" s="204">
        <v>11.050604</v>
      </c>
      <c r="CG37" s="198">
        <v>2.8412421619668935</v>
      </c>
      <c r="CH37" s="204">
        <v>31.168970000000002</v>
      </c>
      <c r="CI37" s="204">
        <v>10.856607</v>
      </c>
      <c r="CJ37" s="198">
        <v>2.8709678815858397</v>
      </c>
      <c r="CK37" s="204">
        <v>31.661237</v>
      </c>
      <c r="CL37" s="204">
        <v>10.739946</v>
      </c>
      <c r="CM37" s="198">
        <v>2.947988472195298</v>
      </c>
    </row>
    <row r="38" spans="1:91" s="132" customFormat="1" x14ac:dyDescent="0.2">
      <c r="A38" s="132" t="s">
        <v>363</v>
      </c>
      <c r="B38" s="107" t="s">
        <v>254</v>
      </c>
      <c r="C38" s="107" t="s">
        <v>263</v>
      </c>
      <c r="D38" s="2" t="s">
        <v>103</v>
      </c>
      <c r="E38" s="204" t="e">
        <v>#N/A</v>
      </c>
      <c r="F38" s="192" t="e">
        <v>#N/A</v>
      </c>
      <c r="G38" s="198" t="e">
        <v>#N/A</v>
      </c>
      <c r="H38" s="204" t="e">
        <v>#N/A</v>
      </c>
      <c r="I38" s="192" t="e">
        <v>#N/A</v>
      </c>
      <c r="J38" s="198" t="e">
        <v>#N/A</v>
      </c>
      <c r="K38" s="204" t="e">
        <v>#N/A</v>
      </c>
      <c r="L38" s="192" t="e">
        <v>#N/A</v>
      </c>
      <c r="M38" s="198" t="e">
        <v>#N/A</v>
      </c>
      <c r="N38" s="204" t="e">
        <v>#N/A</v>
      </c>
      <c r="O38" s="192" t="e">
        <v>#N/A</v>
      </c>
      <c r="P38" s="198" t="e">
        <v>#N/A</v>
      </c>
      <c r="Q38" s="204" t="e">
        <v>#N/A</v>
      </c>
      <c r="R38" s="192" t="e">
        <v>#N/A</v>
      </c>
      <c r="S38" s="198" t="e">
        <v>#N/A</v>
      </c>
      <c r="T38" s="204" t="e">
        <v>#N/A</v>
      </c>
      <c r="U38" s="192" t="e">
        <v>#N/A</v>
      </c>
      <c r="V38" s="198" t="e">
        <v>#N/A</v>
      </c>
      <c r="W38" s="204" t="e">
        <v>#N/A</v>
      </c>
      <c r="X38" s="192" t="e">
        <v>#N/A</v>
      </c>
      <c r="Y38" s="198" t="e">
        <v>#N/A</v>
      </c>
      <c r="Z38" s="204" t="e">
        <v>#N/A</v>
      </c>
      <c r="AA38" s="192" t="e">
        <v>#N/A</v>
      </c>
      <c r="AB38" s="198" t="e">
        <v>#N/A</v>
      </c>
      <c r="AC38" s="204" t="e">
        <v>#N/A</v>
      </c>
      <c r="AD38" s="192" t="e">
        <v>#N/A</v>
      </c>
      <c r="AE38" s="198" t="e">
        <v>#N/A</v>
      </c>
      <c r="AF38" s="204" t="e">
        <v>#N/A</v>
      </c>
      <c r="AG38" s="192" t="e">
        <v>#N/A</v>
      </c>
      <c r="AH38" s="198" t="e">
        <v>#N/A</v>
      </c>
      <c r="AI38" s="204" t="e">
        <v>#N/A</v>
      </c>
      <c r="AJ38" s="204" t="e">
        <v>#N/A</v>
      </c>
      <c r="AK38" s="198" t="e">
        <v>#N/A</v>
      </c>
      <c r="AL38" s="204" t="e">
        <v>#N/A</v>
      </c>
      <c r="AM38" s="204" t="e">
        <v>#N/A</v>
      </c>
      <c r="AN38" s="198" t="e">
        <v>#N/A</v>
      </c>
      <c r="AO38" s="204" t="e">
        <v>#N/A</v>
      </c>
      <c r="AP38" s="204" t="e">
        <v>#N/A</v>
      </c>
      <c r="AQ38" s="198" t="e">
        <v>#N/A</v>
      </c>
      <c r="AR38" s="204" t="e">
        <v>#N/A</v>
      </c>
      <c r="AS38" s="204" t="e">
        <v>#N/A</v>
      </c>
      <c r="AT38" s="198" t="e">
        <v>#N/A</v>
      </c>
      <c r="AU38" s="204" t="e">
        <v>#N/A</v>
      </c>
      <c r="AV38" s="204" t="e">
        <v>#N/A</v>
      </c>
      <c r="AW38" s="198" t="e">
        <v>#N/A</v>
      </c>
      <c r="AX38" s="204">
        <v>2.9396689999999999</v>
      </c>
      <c r="AY38" s="204">
        <v>2.0016060000000002</v>
      </c>
      <c r="AZ38" s="198">
        <v>1.4686551698985713</v>
      </c>
      <c r="BA38" s="204">
        <v>3.061474</v>
      </c>
      <c r="BB38" s="204">
        <v>2.023272</v>
      </c>
      <c r="BC38" s="198">
        <v>1.5131302167973462</v>
      </c>
      <c r="BD38" s="204">
        <v>3.1359699999999999</v>
      </c>
      <c r="BE38" s="204">
        <v>2.0584359999999999</v>
      </c>
      <c r="BF38" s="198">
        <v>1.5234721895652816</v>
      </c>
      <c r="BG38" s="204">
        <v>3.2858320000000001</v>
      </c>
      <c r="BH38" s="204">
        <v>2.1285400000000001</v>
      </c>
      <c r="BI38" s="198">
        <v>1.5437022560064646</v>
      </c>
      <c r="BJ38" s="204">
        <v>3.334492</v>
      </c>
      <c r="BK38" s="204">
        <v>2.198016</v>
      </c>
      <c r="BL38" s="198">
        <v>1.5170462817377126</v>
      </c>
      <c r="BM38" s="204">
        <v>3.41032</v>
      </c>
      <c r="BN38" s="204">
        <v>2.2569949999999999</v>
      </c>
      <c r="BO38" s="198">
        <v>1.5110002459021843</v>
      </c>
      <c r="BP38" s="204">
        <v>3.4097979999999999</v>
      </c>
      <c r="BQ38" s="204">
        <v>2.3015539999999999</v>
      </c>
      <c r="BR38" s="198">
        <v>1.4815198774393301</v>
      </c>
      <c r="BS38" s="204">
        <v>3.4329879999999999</v>
      </c>
      <c r="BT38" s="204">
        <v>2.32721</v>
      </c>
      <c r="BU38" s="198">
        <v>1.4751517912006222</v>
      </c>
      <c r="BV38" s="204">
        <v>3.3425379999999998</v>
      </c>
      <c r="BW38" s="204">
        <v>2.3304450000000001</v>
      </c>
      <c r="BX38" s="198">
        <v>1.4342917339821364</v>
      </c>
      <c r="BY38" s="204">
        <v>3.3751799999999998</v>
      </c>
      <c r="BZ38" s="204">
        <v>2.3230430000000002</v>
      </c>
      <c r="CA38" s="198">
        <v>1.4529132693626419</v>
      </c>
      <c r="CB38" s="204">
        <v>3.3274620000000001</v>
      </c>
      <c r="CC38" s="204">
        <v>2.3729049999999998</v>
      </c>
      <c r="CD38" s="198">
        <v>1.4022735844882119</v>
      </c>
      <c r="CE38" s="204">
        <v>3.446507</v>
      </c>
      <c r="CF38" s="204">
        <v>2.314778</v>
      </c>
      <c r="CG38" s="198">
        <v>1.4889147036994477</v>
      </c>
      <c r="CH38" s="204">
        <v>3.4485589999999999</v>
      </c>
      <c r="CI38" s="204">
        <v>2.3301419999999999</v>
      </c>
      <c r="CJ38" s="198">
        <v>1.4799780442565302</v>
      </c>
      <c r="CK38" s="204">
        <v>3.513773</v>
      </c>
      <c r="CL38" s="204">
        <v>2.3335750000000002</v>
      </c>
      <c r="CM38" s="198">
        <v>1.5057467619425129</v>
      </c>
    </row>
    <row r="39" spans="1:91" s="132" customFormat="1" x14ac:dyDescent="0.2">
      <c r="A39" s="132" t="s">
        <v>364</v>
      </c>
      <c r="B39" s="107" t="s">
        <v>254</v>
      </c>
      <c r="C39" s="107" t="s">
        <v>263</v>
      </c>
      <c r="D39" s="2" t="s">
        <v>104</v>
      </c>
      <c r="E39" s="204" t="e">
        <v>#N/A</v>
      </c>
      <c r="F39" s="192" t="e">
        <v>#N/A</v>
      </c>
      <c r="G39" s="198" t="e">
        <v>#N/A</v>
      </c>
      <c r="H39" s="204" t="e">
        <v>#N/A</v>
      </c>
      <c r="I39" s="192" t="e">
        <v>#N/A</v>
      </c>
      <c r="J39" s="198" t="e">
        <v>#N/A</v>
      </c>
      <c r="K39" s="204" t="e">
        <v>#N/A</v>
      </c>
      <c r="L39" s="192" t="e">
        <v>#N/A</v>
      </c>
      <c r="M39" s="198" t="e">
        <v>#N/A</v>
      </c>
      <c r="N39" s="204" t="e">
        <v>#N/A</v>
      </c>
      <c r="O39" s="192" t="e">
        <v>#N/A</v>
      </c>
      <c r="P39" s="198" t="e">
        <v>#N/A</v>
      </c>
      <c r="Q39" s="204" t="e">
        <v>#N/A</v>
      </c>
      <c r="R39" s="192" t="e">
        <v>#N/A</v>
      </c>
      <c r="S39" s="198" t="e">
        <v>#N/A</v>
      </c>
      <c r="T39" s="204" t="e">
        <v>#N/A</v>
      </c>
      <c r="U39" s="192" t="e">
        <v>#N/A</v>
      </c>
      <c r="V39" s="198" t="e">
        <v>#N/A</v>
      </c>
      <c r="W39" s="204" t="e">
        <v>#N/A</v>
      </c>
      <c r="X39" s="192" t="e">
        <v>#N/A</v>
      </c>
      <c r="Y39" s="198" t="e">
        <v>#N/A</v>
      </c>
      <c r="Z39" s="204" t="e">
        <v>#N/A</v>
      </c>
      <c r="AA39" s="192" t="e">
        <v>#N/A</v>
      </c>
      <c r="AB39" s="198" t="e">
        <v>#N/A</v>
      </c>
      <c r="AC39" s="204" t="e">
        <v>#N/A</v>
      </c>
      <c r="AD39" s="192" t="e">
        <v>#N/A</v>
      </c>
      <c r="AE39" s="198" t="e">
        <v>#N/A</v>
      </c>
      <c r="AF39" s="204" t="e">
        <v>#N/A</v>
      </c>
      <c r="AG39" s="192" t="e">
        <v>#N/A</v>
      </c>
      <c r="AH39" s="198" t="e">
        <v>#N/A</v>
      </c>
      <c r="AI39" s="204" t="e">
        <v>#N/A</v>
      </c>
      <c r="AJ39" s="204" t="e">
        <v>#N/A</v>
      </c>
      <c r="AK39" s="198" t="e">
        <v>#N/A</v>
      </c>
      <c r="AL39" s="204" t="e">
        <v>#N/A</v>
      </c>
      <c r="AM39" s="204" t="e">
        <v>#N/A</v>
      </c>
      <c r="AN39" s="198" t="e">
        <v>#N/A</v>
      </c>
      <c r="AO39" s="204" t="e">
        <v>#N/A</v>
      </c>
      <c r="AP39" s="204" t="e">
        <v>#N/A</v>
      </c>
      <c r="AQ39" s="198" t="e">
        <v>#N/A</v>
      </c>
      <c r="AR39" s="204" t="e">
        <v>#N/A</v>
      </c>
      <c r="AS39" s="204" t="e">
        <v>#N/A</v>
      </c>
      <c r="AT39" s="198" t="e">
        <v>#N/A</v>
      </c>
      <c r="AU39" s="204" t="e">
        <v>#N/A</v>
      </c>
      <c r="AV39" s="204" t="e">
        <v>#N/A</v>
      </c>
      <c r="AW39" s="198" t="e">
        <v>#N/A</v>
      </c>
      <c r="AX39" s="204">
        <v>10.580781</v>
      </c>
      <c r="AY39" s="204">
        <v>9.3677200000000003</v>
      </c>
      <c r="AZ39" s="198">
        <v>1.1294937295307717</v>
      </c>
      <c r="BA39" s="204">
        <v>10.559904</v>
      </c>
      <c r="BB39" s="204">
        <v>9.3836099999999991</v>
      </c>
      <c r="BC39" s="198">
        <v>1.1253562328357636</v>
      </c>
      <c r="BD39" s="204">
        <v>10.711335</v>
      </c>
      <c r="BE39" s="204">
        <v>9.4370060000000002</v>
      </c>
      <c r="BF39" s="198">
        <v>1.1350353067487717</v>
      </c>
      <c r="BG39" s="204">
        <v>10.859944</v>
      </c>
      <c r="BH39" s="204">
        <v>9.4200269999999993</v>
      </c>
      <c r="BI39" s="198">
        <v>1.1528569928727381</v>
      </c>
      <c r="BJ39" s="204">
        <v>10.881826</v>
      </c>
      <c r="BK39" s="204">
        <v>9.4523299999999999</v>
      </c>
      <c r="BL39" s="198">
        <v>1.1512321300674013</v>
      </c>
      <c r="BM39" s="204">
        <v>11.062433</v>
      </c>
      <c r="BN39" s="204">
        <v>9.4829059999999998</v>
      </c>
      <c r="BO39" s="198">
        <v>1.1665657130841538</v>
      </c>
      <c r="BP39" s="204">
        <v>11.301629</v>
      </c>
      <c r="BQ39" s="204">
        <v>9.5531539999999993</v>
      </c>
      <c r="BR39" s="198">
        <v>1.1830259409614878</v>
      </c>
      <c r="BS39" s="204">
        <v>11.288275000000001</v>
      </c>
      <c r="BT39" s="204">
        <v>9.5959009999999996</v>
      </c>
      <c r="BU39" s="198">
        <v>1.1763642621990369</v>
      </c>
      <c r="BV39" s="204">
        <v>11.394356999999999</v>
      </c>
      <c r="BW39" s="204">
        <v>9.6789670000000001</v>
      </c>
      <c r="BX39" s="198">
        <v>1.1772286236744065</v>
      </c>
      <c r="BY39" s="204">
        <v>11.572888000000001</v>
      </c>
      <c r="BZ39" s="204">
        <v>9.7320080000000004</v>
      </c>
      <c r="CA39" s="198">
        <v>1.1891572633314729</v>
      </c>
      <c r="CB39" s="204">
        <v>11.479443</v>
      </c>
      <c r="CC39" s="204">
        <v>9.8079499999999999</v>
      </c>
      <c r="CD39" s="198">
        <v>1.170422259493574</v>
      </c>
      <c r="CE39" s="204">
        <v>11.801345</v>
      </c>
      <c r="CF39" s="204">
        <v>9.7919029999999996</v>
      </c>
      <c r="CG39" s="198">
        <v>1.2052146554147851</v>
      </c>
      <c r="CH39" s="204">
        <v>11.950065</v>
      </c>
      <c r="CI39" s="204">
        <v>9.7967929999999992</v>
      </c>
      <c r="CJ39" s="198">
        <v>1.2197935589738398</v>
      </c>
      <c r="CK39" s="204">
        <v>12.071338000000001</v>
      </c>
      <c r="CL39" s="204">
        <v>9.7933059999999994</v>
      </c>
      <c r="CM39" s="198">
        <v>1.232611132542984</v>
      </c>
    </row>
    <row r="40" spans="1:91" s="132" customFormat="1" x14ac:dyDescent="0.2">
      <c r="A40" s="132" t="s">
        <v>365</v>
      </c>
      <c r="B40" s="107" t="s">
        <v>254</v>
      </c>
      <c r="C40" s="107" t="s">
        <v>263</v>
      </c>
      <c r="D40" s="2" t="s">
        <v>105</v>
      </c>
      <c r="E40" s="204" t="e">
        <v>#N/A</v>
      </c>
      <c r="F40" s="192" t="e">
        <v>#N/A</v>
      </c>
      <c r="G40" s="198" t="e">
        <v>#N/A</v>
      </c>
      <c r="H40" s="204" t="e">
        <v>#N/A</v>
      </c>
      <c r="I40" s="192" t="e">
        <v>#N/A</v>
      </c>
      <c r="J40" s="198" t="e">
        <v>#N/A</v>
      </c>
      <c r="K40" s="204" t="e">
        <v>#N/A</v>
      </c>
      <c r="L40" s="192" t="e">
        <v>#N/A</v>
      </c>
      <c r="M40" s="198" t="e">
        <v>#N/A</v>
      </c>
      <c r="N40" s="204" t="e">
        <v>#N/A</v>
      </c>
      <c r="O40" s="192" t="e">
        <v>#N/A</v>
      </c>
      <c r="P40" s="198" t="e">
        <v>#N/A</v>
      </c>
      <c r="Q40" s="204" t="e">
        <v>#N/A</v>
      </c>
      <c r="R40" s="192" t="e">
        <v>#N/A</v>
      </c>
      <c r="S40" s="198" t="e">
        <v>#N/A</v>
      </c>
      <c r="T40" s="204" t="e">
        <v>#N/A</v>
      </c>
      <c r="U40" s="192" t="e">
        <v>#N/A</v>
      </c>
      <c r="V40" s="198" t="e">
        <v>#N/A</v>
      </c>
      <c r="W40" s="204" t="e">
        <v>#N/A</v>
      </c>
      <c r="X40" s="192" t="e">
        <v>#N/A</v>
      </c>
      <c r="Y40" s="198" t="e">
        <v>#N/A</v>
      </c>
      <c r="Z40" s="204" t="e">
        <v>#N/A</v>
      </c>
      <c r="AA40" s="192" t="e">
        <v>#N/A</v>
      </c>
      <c r="AB40" s="198" t="e">
        <v>#N/A</v>
      </c>
      <c r="AC40" s="204" t="e">
        <v>#N/A</v>
      </c>
      <c r="AD40" s="192" t="e">
        <v>#N/A</v>
      </c>
      <c r="AE40" s="198" t="e">
        <v>#N/A</v>
      </c>
      <c r="AF40" s="204" t="e">
        <v>#N/A</v>
      </c>
      <c r="AG40" s="192" t="e">
        <v>#N/A</v>
      </c>
      <c r="AH40" s="198" t="e">
        <v>#N/A</v>
      </c>
      <c r="AI40" s="204" t="e">
        <v>#N/A</v>
      </c>
      <c r="AJ40" s="204" t="e">
        <v>#N/A</v>
      </c>
      <c r="AK40" s="198" t="e">
        <v>#N/A</v>
      </c>
      <c r="AL40" s="204" t="e">
        <v>#N/A</v>
      </c>
      <c r="AM40" s="204" t="e">
        <v>#N/A</v>
      </c>
      <c r="AN40" s="198" t="e">
        <v>#N/A</v>
      </c>
      <c r="AO40" s="204" t="e">
        <v>#N/A</v>
      </c>
      <c r="AP40" s="204" t="e">
        <v>#N/A</v>
      </c>
      <c r="AQ40" s="198" t="e">
        <v>#N/A</v>
      </c>
      <c r="AR40" s="204" t="e">
        <v>#N/A</v>
      </c>
      <c r="AS40" s="204" t="e">
        <v>#N/A</v>
      </c>
      <c r="AT40" s="198" t="e">
        <v>#N/A</v>
      </c>
      <c r="AU40" s="204" t="e">
        <v>#N/A</v>
      </c>
      <c r="AV40" s="204" t="e">
        <v>#N/A</v>
      </c>
      <c r="AW40" s="198" t="e">
        <v>#N/A</v>
      </c>
      <c r="AX40" s="204">
        <v>48.024613000000002</v>
      </c>
      <c r="AY40" s="204">
        <v>40.411054999999998</v>
      </c>
      <c r="AZ40" s="198">
        <v>1.1884028516454224</v>
      </c>
      <c r="BA40" s="204">
        <v>47.103637999999997</v>
      </c>
      <c r="BB40" s="204">
        <v>39.811092000000002</v>
      </c>
      <c r="BC40" s="198">
        <v>1.1831787482744758</v>
      </c>
      <c r="BD40" s="204">
        <v>46.189619</v>
      </c>
      <c r="BE40" s="204">
        <v>39.138314999999999</v>
      </c>
      <c r="BF40" s="198">
        <v>1.1801637091428183</v>
      </c>
      <c r="BG40" s="204">
        <v>45.478768000000002</v>
      </c>
      <c r="BH40" s="204">
        <v>38.462229999999998</v>
      </c>
      <c r="BI40" s="198">
        <v>1.1824267079677908</v>
      </c>
      <c r="BJ40" s="204">
        <v>44.748399999999997</v>
      </c>
      <c r="BK40" s="204">
        <v>37.762700000000002</v>
      </c>
      <c r="BL40" s="198">
        <v>1.1849894207776455</v>
      </c>
      <c r="BM40" s="204">
        <v>44.169857999999998</v>
      </c>
      <c r="BN40" s="204">
        <v>37.028306999999998</v>
      </c>
      <c r="BO40" s="198">
        <v>1.1928673379530963</v>
      </c>
      <c r="BP40" s="204">
        <v>43.823580999999997</v>
      </c>
      <c r="BQ40" s="204">
        <v>36.121904000000001</v>
      </c>
      <c r="BR40" s="198">
        <v>1.2132134839846758</v>
      </c>
      <c r="BS40" s="204">
        <v>43.377844000000003</v>
      </c>
      <c r="BT40" s="204">
        <v>35.077005999999997</v>
      </c>
      <c r="BU40" s="198">
        <v>1.2366461379286477</v>
      </c>
      <c r="BV40" s="204">
        <v>42.702928999999997</v>
      </c>
      <c r="BW40" s="204">
        <v>33.943280000000001</v>
      </c>
      <c r="BX40" s="198">
        <v>1.2580672521924809</v>
      </c>
      <c r="BY40" s="204">
        <v>42.239621999999997</v>
      </c>
      <c r="BZ40" s="204">
        <v>32.676175000000001</v>
      </c>
      <c r="CA40" s="198">
        <v>1.2926733927701144</v>
      </c>
      <c r="CB40" s="204">
        <v>36.248265000000004</v>
      </c>
      <c r="CC40" s="204">
        <v>28.927634999999999</v>
      </c>
      <c r="CD40" s="198">
        <v>1.25306700668755</v>
      </c>
      <c r="CE40" s="204">
        <v>41.210042999999999</v>
      </c>
      <c r="CF40" s="204">
        <v>30.595585</v>
      </c>
      <c r="CG40" s="198">
        <v>1.3469277675193987</v>
      </c>
      <c r="CH40" s="204">
        <v>40.145679999999999</v>
      </c>
      <c r="CI40" s="204">
        <v>29.257172000000001</v>
      </c>
      <c r="CJ40" s="198">
        <v>1.3721654300695911</v>
      </c>
      <c r="CK40" s="204">
        <v>39.356262999999998</v>
      </c>
      <c r="CL40" s="204">
        <v>28.144701000000001</v>
      </c>
      <c r="CM40" s="198">
        <v>1.3983542763520564</v>
      </c>
    </row>
    <row r="41" spans="1:91" s="132" customFormat="1" x14ac:dyDescent="0.2">
      <c r="A41" s="132" t="s">
        <v>366</v>
      </c>
      <c r="B41" s="107" t="s">
        <v>254</v>
      </c>
      <c r="C41" s="107" t="s">
        <v>263</v>
      </c>
      <c r="D41" s="2" t="s">
        <v>106</v>
      </c>
      <c r="E41" s="204" t="e">
        <v>#N/A</v>
      </c>
      <c r="F41" s="192" t="e">
        <v>#N/A</v>
      </c>
      <c r="G41" s="198" t="e">
        <v>#N/A</v>
      </c>
      <c r="H41" s="204" t="e">
        <v>#N/A</v>
      </c>
      <c r="I41" s="192" t="e">
        <v>#N/A</v>
      </c>
      <c r="J41" s="198" t="e">
        <v>#N/A</v>
      </c>
      <c r="K41" s="204" t="e">
        <v>#N/A</v>
      </c>
      <c r="L41" s="192" t="e">
        <v>#N/A</v>
      </c>
      <c r="M41" s="198" t="e">
        <v>#N/A</v>
      </c>
      <c r="N41" s="204" t="e">
        <v>#N/A</v>
      </c>
      <c r="O41" s="192" t="e">
        <v>#N/A</v>
      </c>
      <c r="P41" s="198" t="e">
        <v>#N/A</v>
      </c>
      <c r="Q41" s="204" t="e">
        <v>#N/A</v>
      </c>
      <c r="R41" s="192" t="e">
        <v>#N/A</v>
      </c>
      <c r="S41" s="198" t="e">
        <v>#N/A</v>
      </c>
      <c r="T41" s="204" t="e">
        <v>#N/A</v>
      </c>
      <c r="U41" s="192" t="e">
        <v>#N/A</v>
      </c>
      <c r="V41" s="198" t="e">
        <v>#N/A</v>
      </c>
      <c r="W41" s="204" t="e">
        <v>#N/A</v>
      </c>
      <c r="X41" s="192" t="e">
        <v>#N/A</v>
      </c>
      <c r="Y41" s="198" t="e">
        <v>#N/A</v>
      </c>
      <c r="Z41" s="204" t="e">
        <v>#N/A</v>
      </c>
      <c r="AA41" s="192" t="e">
        <v>#N/A</v>
      </c>
      <c r="AB41" s="198" t="e">
        <v>#N/A</v>
      </c>
      <c r="AC41" s="204" t="e">
        <v>#N/A</v>
      </c>
      <c r="AD41" s="192" t="e">
        <v>#N/A</v>
      </c>
      <c r="AE41" s="198" t="e">
        <v>#N/A</v>
      </c>
      <c r="AF41" s="204" t="e">
        <v>#N/A</v>
      </c>
      <c r="AG41" s="192" t="e">
        <v>#N/A</v>
      </c>
      <c r="AH41" s="198" t="e">
        <v>#N/A</v>
      </c>
      <c r="AI41" s="204" t="e">
        <v>#N/A</v>
      </c>
      <c r="AJ41" s="204" t="e">
        <v>#N/A</v>
      </c>
      <c r="AK41" s="198" t="e">
        <v>#N/A</v>
      </c>
      <c r="AL41" s="204" t="e">
        <v>#N/A</v>
      </c>
      <c r="AM41" s="204" t="e">
        <v>#N/A</v>
      </c>
      <c r="AN41" s="198" t="e">
        <v>#N/A</v>
      </c>
      <c r="AO41" s="204" t="e">
        <v>#N/A</v>
      </c>
      <c r="AP41" s="204" t="e">
        <v>#N/A</v>
      </c>
      <c r="AQ41" s="198" t="e">
        <v>#N/A</v>
      </c>
      <c r="AR41" s="204" t="e">
        <v>#N/A</v>
      </c>
      <c r="AS41" s="204" t="e">
        <v>#N/A</v>
      </c>
      <c r="AT41" s="198" t="e">
        <v>#N/A</v>
      </c>
      <c r="AU41" s="204" t="e">
        <v>#N/A</v>
      </c>
      <c r="AV41" s="204" t="e">
        <v>#N/A</v>
      </c>
      <c r="AW41" s="198" t="e">
        <v>#N/A</v>
      </c>
      <c r="AX41" s="204">
        <v>21.764686000000001</v>
      </c>
      <c r="AY41" s="204">
        <v>1.9682040000000001</v>
      </c>
      <c r="AZ41" s="198">
        <v>11.058145395497622</v>
      </c>
      <c r="BA41" s="204">
        <v>21.78716</v>
      </c>
      <c r="BB41" s="204">
        <v>1.9598100000000001</v>
      </c>
      <c r="BC41" s="198">
        <v>11.116975625188156</v>
      </c>
      <c r="BD41" s="204">
        <v>21.813288</v>
      </c>
      <c r="BE41" s="204">
        <v>1.9644079999999999</v>
      </c>
      <c r="BF41" s="198">
        <v>11.104255327813775</v>
      </c>
      <c r="BG41" s="204">
        <v>21.927029999999998</v>
      </c>
      <c r="BH41" s="204">
        <v>1.9676340000000001</v>
      </c>
      <c r="BI41" s="198">
        <v>11.143856022004091</v>
      </c>
      <c r="BJ41" s="204">
        <v>22.526845000000002</v>
      </c>
      <c r="BK41" s="204">
        <v>1.9273210000000001</v>
      </c>
      <c r="BL41" s="198">
        <v>11.688164555878341</v>
      </c>
      <c r="BM41" s="204">
        <v>22.932492</v>
      </c>
      <c r="BN41" s="204">
        <v>1.895594</v>
      </c>
      <c r="BO41" s="198">
        <v>12.097786762355231</v>
      </c>
      <c r="BP41" s="204">
        <v>23.471001999999999</v>
      </c>
      <c r="BQ41" s="204">
        <v>1.826918</v>
      </c>
      <c r="BR41" s="198">
        <v>12.847321007292061</v>
      </c>
      <c r="BS41" s="204">
        <v>24.183273</v>
      </c>
      <c r="BT41" s="204">
        <v>1.743417</v>
      </c>
      <c r="BU41" s="198">
        <v>13.871192606243945</v>
      </c>
      <c r="BV41" s="204">
        <v>24.434083999999999</v>
      </c>
      <c r="BW41" s="204">
        <v>1.68502</v>
      </c>
      <c r="BX41" s="198">
        <v>14.500767943407199</v>
      </c>
      <c r="BY41" s="204">
        <v>24.704591000000001</v>
      </c>
      <c r="BZ41" s="204">
        <v>1.624627</v>
      </c>
      <c r="CA41" s="198">
        <v>15.20631566507266</v>
      </c>
      <c r="CB41" s="204">
        <v>22.264009999999999</v>
      </c>
      <c r="CC41" s="204">
        <v>1.548311</v>
      </c>
      <c r="CD41" s="198">
        <v>14.379546486461699</v>
      </c>
      <c r="CE41" s="204">
        <v>25.074780000000001</v>
      </c>
      <c r="CF41" s="204">
        <v>1.5641160000000001</v>
      </c>
      <c r="CG41" s="198">
        <v>16.031279009996702</v>
      </c>
      <c r="CH41" s="204">
        <v>25.396833000000001</v>
      </c>
      <c r="CI41" s="204">
        <v>1.5603020000000001</v>
      </c>
      <c r="CJ41" s="198">
        <v>16.276870118733424</v>
      </c>
      <c r="CK41" s="204">
        <v>25.878353000000001</v>
      </c>
      <c r="CL41" s="204">
        <v>1.538537</v>
      </c>
      <c r="CM41" s="198">
        <v>16.820104423878007</v>
      </c>
    </row>
    <row r="42" spans="1:91" s="132" customFormat="1" x14ac:dyDescent="0.2">
      <c r="A42" s="132" t="s">
        <v>367</v>
      </c>
      <c r="B42" s="107" t="s">
        <v>254</v>
      </c>
      <c r="C42" s="107" t="s">
        <v>263</v>
      </c>
      <c r="D42" s="2" t="s">
        <v>113</v>
      </c>
      <c r="E42" s="204" t="e">
        <v>#N/A</v>
      </c>
      <c r="F42" s="192" t="e">
        <v>#N/A</v>
      </c>
      <c r="G42" s="198" t="e">
        <v>#N/A</v>
      </c>
      <c r="H42" s="204" t="e">
        <v>#N/A</v>
      </c>
      <c r="I42" s="192" t="e">
        <v>#N/A</v>
      </c>
      <c r="J42" s="198" t="e">
        <v>#N/A</v>
      </c>
      <c r="K42" s="204" t="e">
        <v>#N/A</v>
      </c>
      <c r="L42" s="192" t="e">
        <v>#N/A</v>
      </c>
      <c r="M42" s="198" t="e">
        <v>#N/A</v>
      </c>
      <c r="N42" s="204" t="e">
        <v>#N/A</v>
      </c>
      <c r="O42" s="192" t="e">
        <v>#N/A</v>
      </c>
      <c r="P42" s="198" t="e">
        <v>#N/A</v>
      </c>
      <c r="Q42" s="204" t="e">
        <v>#N/A</v>
      </c>
      <c r="R42" s="192" t="e">
        <v>#N/A</v>
      </c>
      <c r="S42" s="198" t="e">
        <v>#N/A</v>
      </c>
      <c r="T42" s="204" t="e">
        <v>#N/A</v>
      </c>
      <c r="U42" s="192" t="e">
        <v>#N/A</v>
      </c>
      <c r="V42" s="198" t="e">
        <v>#N/A</v>
      </c>
      <c r="W42" s="204" t="e">
        <v>#N/A</v>
      </c>
      <c r="X42" s="192" t="e">
        <v>#N/A</v>
      </c>
      <c r="Y42" s="198" t="e">
        <v>#N/A</v>
      </c>
      <c r="Z42" s="204" t="e">
        <v>#N/A</v>
      </c>
      <c r="AA42" s="192" t="e">
        <v>#N/A</v>
      </c>
      <c r="AB42" s="198" t="e">
        <v>#N/A</v>
      </c>
      <c r="AC42" s="204" t="e">
        <v>#N/A</v>
      </c>
      <c r="AD42" s="192" t="e">
        <v>#N/A</v>
      </c>
      <c r="AE42" s="198" t="e">
        <v>#N/A</v>
      </c>
      <c r="AF42" s="204" t="e">
        <v>#N/A</v>
      </c>
      <c r="AG42" s="192" t="e">
        <v>#N/A</v>
      </c>
      <c r="AH42" s="198" t="e">
        <v>#N/A</v>
      </c>
      <c r="AI42" s="204" t="e">
        <v>#N/A</v>
      </c>
      <c r="AJ42" s="204" t="e">
        <v>#N/A</v>
      </c>
      <c r="AK42" s="198" t="e">
        <v>#N/A</v>
      </c>
      <c r="AL42" s="204" t="e">
        <v>#N/A</v>
      </c>
      <c r="AM42" s="204" t="e">
        <v>#N/A</v>
      </c>
      <c r="AN42" s="198" t="e">
        <v>#N/A</v>
      </c>
      <c r="AO42" s="204" t="e">
        <v>#N/A</v>
      </c>
      <c r="AP42" s="204" t="e">
        <v>#N/A</v>
      </c>
      <c r="AQ42" s="198" t="e">
        <v>#N/A</v>
      </c>
      <c r="AR42" s="204" t="e">
        <v>#N/A</v>
      </c>
      <c r="AS42" s="204" t="e">
        <v>#N/A</v>
      </c>
      <c r="AT42" s="198" t="e">
        <v>#N/A</v>
      </c>
      <c r="AU42" s="204" t="e">
        <v>#N/A</v>
      </c>
      <c r="AV42" s="204" t="e">
        <v>#N/A</v>
      </c>
      <c r="AW42" s="198" t="e">
        <v>#N/A</v>
      </c>
      <c r="AX42" s="204">
        <v>129.750111</v>
      </c>
      <c r="AY42" s="204">
        <v>22.098336</v>
      </c>
      <c r="AZ42" s="198">
        <v>5.8714878351021547</v>
      </c>
      <c r="BA42" s="204">
        <v>130.55616499999999</v>
      </c>
      <c r="BB42" s="204">
        <v>21.690010999999998</v>
      </c>
      <c r="BC42" s="198">
        <v>6.0191838999067357</v>
      </c>
      <c r="BD42" s="204">
        <v>130.49516700000001</v>
      </c>
      <c r="BE42" s="204">
        <v>21.371226</v>
      </c>
      <c r="BF42" s="198">
        <v>6.1061151568936669</v>
      </c>
      <c r="BG42" s="204">
        <v>130.497186</v>
      </c>
      <c r="BH42" s="204">
        <v>21.060486000000001</v>
      </c>
      <c r="BI42" s="198">
        <v>6.1963045867032696</v>
      </c>
      <c r="BJ42" s="204">
        <v>130.28360799999999</v>
      </c>
      <c r="BK42" s="204">
        <v>20.751930999999999</v>
      </c>
      <c r="BL42" s="198">
        <v>6.2781438508059804</v>
      </c>
      <c r="BM42" s="204">
        <v>131.202001</v>
      </c>
      <c r="BN42" s="204">
        <v>20.488499999999998</v>
      </c>
      <c r="BO42" s="198">
        <v>6.403689923615687</v>
      </c>
      <c r="BP42" s="204">
        <v>131.53149099999999</v>
      </c>
      <c r="BQ42" s="204">
        <v>20.263625999999999</v>
      </c>
      <c r="BR42" s="198">
        <v>6.4910145400433263</v>
      </c>
      <c r="BS42" s="204">
        <v>132.21033700000001</v>
      </c>
      <c r="BT42" s="204">
        <v>20.034845000000001</v>
      </c>
      <c r="BU42" s="198">
        <v>6.5990197079138877</v>
      </c>
      <c r="BV42" s="204">
        <v>132.84410700000001</v>
      </c>
      <c r="BW42" s="204">
        <v>19.867455</v>
      </c>
      <c r="BX42" s="198">
        <v>6.6865185802610352</v>
      </c>
      <c r="BY42" s="204">
        <v>134.37399600000001</v>
      </c>
      <c r="BZ42" s="204">
        <v>19.664141000000001</v>
      </c>
      <c r="CA42" s="198">
        <v>6.8334536453944263</v>
      </c>
      <c r="CB42" s="204">
        <v>125.376681</v>
      </c>
      <c r="CC42" s="204">
        <v>19.073647000000001</v>
      </c>
      <c r="CD42" s="198">
        <v>6.573293560481642</v>
      </c>
      <c r="CE42" s="204">
        <v>136.61878100000001</v>
      </c>
      <c r="CF42" s="204">
        <v>19.339055999999999</v>
      </c>
      <c r="CG42" s="198">
        <v>7.0643976107210209</v>
      </c>
      <c r="CH42" s="204">
        <v>137.67111600000001</v>
      </c>
      <c r="CI42" s="204">
        <v>19.040548999999999</v>
      </c>
      <c r="CJ42" s="198">
        <v>7.2304173582389888</v>
      </c>
      <c r="CK42" s="204">
        <v>139.01967099999999</v>
      </c>
      <c r="CL42" s="204">
        <v>18.674028</v>
      </c>
      <c r="CM42" s="198">
        <v>7.4445465648868039</v>
      </c>
    </row>
    <row r="43" spans="1:91" s="132" customFormat="1" x14ac:dyDescent="0.2">
      <c r="A43" s="132" t="s">
        <v>368</v>
      </c>
      <c r="B43" s="107" t="s">
        <v>254</v>
      </c>
      <c r="C43" s="107" t="s">
        <v>263</v>
      </c>
      <c r="D43" s="2" t="s">
        <v>114</v>
      </c>
      <c r="E43" s="204" t="e">
        <v>#N/A</v>
      </c>
      <c r="F43" s="192" t="e">
        <v>#N/A</v>
      </c>
      <c r="G43" s="198" t="e">
        <v>#N/A</v>
      </c>
      <c r="H43" s="204" t="e">
        <v>#N/A</v>
      </c>
      <c r="I43" s="192" t="e">
        <v>#N/A</v>
      </c>
      <c r="J43" s="198" t="e">
        <v>#N/A</v>
      </c>
      <c r="K43" s="204" t="e">
        <v>#N/A</v>
      </c>
      <c r="L43" s="192" t="e">
        <v>#N/A</v>
      </c>
      <c r="M43" s="198" t="e">
        <v>#N/A</v>
      </c>
      <c r="N43" s="204" t="e">
        <v>#N/A</v>
      </c>
      <c r="O43" s="192" t="e">
        <v>#N/A</v>
      </c>
      <c r="P43" s="198" t="e">
        <v>#N/A</v>
      </c>
      <c r="Q43" s="204" t="e">
        <v>#N/A</v>
      </c>
      <c r="R43" s="192" t="e">
        <v>#N/A</v>
      </c>
      <c r="S43" s="198" t="e">
        <v>#N/A</v>
      </c>
      <c r="T43" s="204" t="e">
        <v>#N/A</v>
      </c>
      <c r="U43" s="192" t="e">
        <v>#N/A</v>
      </c>
      <c r="V43" s="198" t="e">
        <v>#N/A</v>
      </c>
      <c r="W43" s="204" t="e">
        <v>#N/A</v>
      </c>
      <c r="X43" s="192" t="e">
        <v>#N/A</v>
      </c>
      <c r="Y43" s="198" t="e">
        <v>#N/A</v>
      </c>
      <c r="Z43" s="204" t="e">
        <v>#N/A</v>
      </c>
      <c r="AA43" s="192" t="e">
        <v>#N/A</v>
      </c>
      <c r="AB43" s="198" t="e">
        <v>#N/A</v>
      </c>
      <c r="AC43" s="204" t="e">
        <v>#N/A</v>
      </c>
      <c r="AD43" s="192" t="e">
        <v>#N/A</v>
      </c>
      <c r="AE43" s="198" t="e">
        <v>#N/A</v>
      </c>
      <c r="AF43" s="204" t="e">
        <v>#N/A</v>
      </c>
      <c r="AG43" s="192" t="e">
        <v>#N/A</v>
      </c>
      <c r="AH43" s="198" t="e">
        <v>#N/A</v>
      </c>
      <c r="AI43" s="204" t="e">
        <v>#N/A</v>
      </c>
      <c r="AJ43" s="204" t="e">
        <v>#N/A</v>
      </c>
      <c r="AK43" s="198" t="e">
        <v>#N/A</v>
      </c>
      <c r="AL43" s="204" t="e">
        <v>#N/A</v>
      </c>
      <c r="AM43" s="204" t="e">
        <v>#N/A</v>
      </c>
      <c r="AN43" s="198" t="e">
        <v>#N/A</v>
      </c>
      <c r="AO43" s="204" t="e">
        <v>#N/A</v>
      </c>
      <c r="AP43" s="204" t="e">
        <v>#N/A</v>
      </c>
      <c r="AQ43" s="198" t="e">
        <v>#N/A</v>
      </c>
      <c r="AR43" s="204" t="e">
        <v>#N/A</v>
      </c>
      <c r="AS43" s="204" t="e">
        <v>#N/A</v>
      </c>
      <c r="AT43" s="198" t="e">
        <v>#N/A</v>
      </c>
      <c r="AU43" s="204" t="e">
        <v>#N/A</v>
      </c>
      <c r="AV43" s="204" t="e">
        <v>#N/A</v>
      </c>
      <c r="AW43" s="198" t="e">
        <v>#N/A</v>
      </c>
      <c r="AX43" s="204">
        <v>7.4863540000000004</v>
      </c>
      <c r="AY43" s="204">
        <v>2.1521520000000001</v>
      </c>
      <c r="AZ43" s="198">
        <v>3.4785433370877152</v>
      </c>
      <c r="BA43" s="204">
        <v>7.392881</v>
      </c>
      <c r="BB43" s="204">
        <v>2.1380560000000002</v>
      </c>
      <c r="BC43" s="198">
        <v>3.4577583561889864</v>
      </c>
      <c r="BD43" s="204">
        <v>7.3093300000000001</v>
      </c>
      <c r="BE43" s="204">
        <v>2.1275059999999999</v>
      </c>
      <c r="BF43" s="198">
        <v>3.4356330839960032</v>
      </c>
      <c r="BG43" s="204">
        <v>7.0960219999999996</v>
      </c>
      <c r="BH43" s="204">
        <v>2.1280299999999999</v>
      </c>
      <c r="BI43" s="198">
        <v>3.3345497948807115</v>
      </c>
      <c r="BJ43" s="204">
        <v>7.0199850000000001</v>
      </c>
      <c r="BK43" s="204">
        <v>2.1417259999999998</v>
      </c>
      <c r="BL43" s="198">
        <v>3.2777232008202732</v>
      </c>
      <c r="BM43" s="204">
        <v>6.9867720000000002</v>
      </c>
      <c r="BN43" s="204">
        <v>2.1595819999999999</v>
      </c>
      <c r="BO43" s="198">
        <v>3.2352427460499302</v>
      </c>
      <c r="BP43" s="204">
        <v>6.9128540000000003</v>
      </c>
      <c r="BQ43" s="204">
        <v>2.1698019999999998</v>
      </c>
      <c r="BR43" s="198">
        <v>3.185937703071525</v>
      </c>
      <c r="BS43" s="204">
        <v>6.8800429999999997</v>
      </c>
      <c r="BT43" s="204">
        <v>2.167872</v>
      </c>
      <c r="BU43" s="198">
        <v>3.1736389417825404</v>
      </c>
      <c r="BV43" s="204">
        <v>7.0180410000000002</v>
      </c>
      <c r="BW43" s="204">
        <v>2.1552159999999998</v>
      </c>
      <c r="BX43" s="198">
        <v>3.256305168484273</v>
      </c>
      <c r="BY43" s="204">
        <v>6.9319680000000004</v>
      </c>
      <c r="BZ43" s="204">
        <v>2.1403859999999999</v>
      </c>
      <c r="CA43" s="198">
        <v>3.2386532148874085</v>
      </c>
      <c r="CB43" s="204">
        <v>6.3475549999999998</v>
      </c>
      <c r="CC43" s="204">
        <v>2.1649050000000001</v>
      </c>
      <c r="CD43" s="198">
        <v>2.9320247308773362</v>
      </c>
      <c r="CE43" s="204">
        <v>6.9451619999999998</v>
      </c>
      <c r="CF43" s="204">
        <v>2.1324610000000002</v>
      </c>
      <c r="CG43" s="198">
        <v>3.2568764446336882</v>
      </c>
      <c r="CH43" s="204">
        <v>6.9994399999999999</v>
      </c>
      <c r="CI43" s="204">
        <v>2.1095060000000001</v>
      </c>
      <c r="CJ43" s="198">
        <v>3.3180469740308864</v>
      </c>
      <c r="CK43" s="204">
        <v>6.8674049999999998</v>
      </c>
      <c r="CL43" s="204">
        <v>2.0936720000000002</v>
      </c>
      <c r="CM43" s="198">
        <v>3.2800768219663823</v>
      </c>
    </row>
    <row r="44" spans="1:91" s="132" customFormat="1" x14ac:dyDescent="0.2">
      <c r="A44" s="132" t="s">
        <v>369</v>
      </c>
      <c r="B44" s="107" t="s">
        <v>254</v>
      </c>
      <c r="C44" s="107" t="s">
        <v>263</v>
      </c>
      <c r="D44" s="2" t="s">
        <v>115</v>
      </c>
      <c r="E44" s="204" t="e">
        <v>#N/A</v>
      </c>
      <c r="F44" s="192" t="e">
        <v>#N/A</v>
      </c>
      <c r="G44" s="198" t="e">
        <v>#N/A</v>
      </c>
      <c r="H44" s="204" t="e">
        <v>#N/A</v>
      </c>
      <c r="I44" s="192" t="e">
        <v>#N/A</v>
      </c>
      <c r="J44" s="198" t="e">
        <v>#N/A</v>
      </c>
      <c r="K44" s="204" t="e">
        <v>#N/A</v>
      </c>
      <c r="L44" s="192" t="e">
        <v>#N/A</v>
      </c>
      <c r="M44" s="198" t="e">
        <v>#N/A</v>
      </c>
      <c r="N44" s="204" t="e">
        <v>#N/A</v>
      </c>
      <c r="O44" s="192" t="e">
        <v>#N/A</v>
      </c>
      <c r="P44" s="198" t="e">
        <v>#N/A</v>
      </c>
      <c r="Q44" s="204" t="e">
        <v>#N/A</v>
      </c>
      <c r="R44" s="192" t="e">
        <v>#N/A</v>
      </c>
      <c r="S44" s="198" t="e">
        <v>#N/A</v>
      </c>
      <c r="T44" s="204" t="e">
        <v>#N/A</v>
      </c>
      <c r="U44" s="192" t="e">
        <v>#N/A</v>
      </c>
      <c r="V44" s="198" t="e">
        <v>#N/A</v>
      </c>
      <c r="W44" s="204" t="e">
        <v>#N/A</v>
      </c>
      <c r="X44" s="192" t="e">
        <v>#N/A</v>
      </c>
      <c r="Y44" s="198" t="e">
        <v>#N/A</v>
      </c>
      <c r="Z44" s="204" t="e">
        <v>#N/A</v>
      </c>
      <c r="AA44" s="192" t="e">
        <v>#N/A</v>
      </c>
      <c r="AB44" s="198" t="e">
        <v>#N/A</v>
      </c>
      <c r="AC44" s="204" t="e">
        <v>#N/A</v>
      </c>
      <c r="AD44" s="192" t="e">
        <v>#N/A</v>
      </c>
      <c r="AE44" s="198" t="e">
        <v>#N/A</v>
      </c>
      <c r="AF44" s="204" t="e">
        <v>#N/A</v>
      </c>
      <c r="AG44" s="192" t="e">
        <v>#N/A</v>
      </c>
      <c r="AH44" s="198" t="e">
        <v>#N/A</v>
      </c>
      <c r="AI44" s="204" t="e">
        <v>#N/A</v>
      </c>
      <c r="AJ44" s="204" t="e">
        <v>#N/A</v>
      </c>
      <c r="AK44" s="198" t="e">
        <v>#N/A</v>
      </c>
      <c r="AL44" s="204" t="e">
        <v>#N/A</v>
      </c>
      <c r="AM44" s="204" t="e">
        <v>#N/A</v>
      </c>
      <c r="AN44" s="198" t="e">
        <v>#N/A</v>
      </c>
      <c r="AO44" s="204" t="e">
        <v>#N/A</v>
      </c>
      <c r="AP44" s="204" t="e">
        <v>#N/A</v>
      </c>
      <c r="AQ44" s="198" t="e">
        <v>#N/A</v>
      </c>
      <c r="AR44" s="204" t="e">
        <v>#N/A</v>
      </c>
      <c r="AS44" s="204" t="e">
        <v>#N/A</v>
      </c>
      <c r="AT44" s="198" t="e">
        <v>#N/A</v>
      </c>
      <c r="AU44" s="204" t="e">
        <v>#N/A</v>
      </c>
      <c r="AV44" s="204" t="e">
        <v>#N/A</v>
      </c>
      <c r="AW44" s="198" t="e">
        <v>#N/A</v>
      </c>
      <c r="AX44" s="204">
        <v>26.067544000000002</v>
      </c>
      <c r="AY44" s="204">
        <v>3.9739209999999998</v>
      </c>
      <c r="AZ44" s="198">
        <v>6.5596532996000683</v>
      </c>
      <c r="BA44" s="204">
        <v>26.354330000000001</v>
      </c>
      <c r="BB44" s="204">
        <v>4.0164520000000001</v>
      </c>
      <c r="BC44" s="198">
        <v>6.5615946611586544</v>
      </c>
      <c r="BD44" s="204">
        <v>27.011095999999998</v>
      </c>
      <c r="BE44" s="204">
        <v>4.0701450000000001</v>
      </c>
      <c r="BF44" s="198">
        <v>6.6363964920168685</v>
      </c>
      <c r="BG44" s="204">
        <v>27.188103000000002</v>
      </c>
      <c r="BH44" s="204">
        <v>4.1475429999999998</v>
      </c>
      <c r="BI44" s="198">
        <v>6.5552311332275526</v>
      </c>
      <c r="BJ44" s="204">
        <v>27.361998</v>
      </c>
      <c r="BK44" s="204">
        <v>4.2496499999999999</v>
      </c>
      <c r="BL44" s="198">
        <v>6.4386474180226605</v>
      </c>
      <c r="BM44" s="204">
        <v>27.470478</v>
      </c>
      <c r="BN44" s="204">
        <v>4.3165529999999999</v>
      </c>
      <c r="BO44" s="198">
        <v>6.363984874041857</v>
      </c>
      <c r="BP44" s="204">
        <v>27.881450000000001</v>
      </c>
      <c r="BQ44" s="204">
        <v>4.4245580000000002</v>
      </c>
      <c r="BR44" s="198">
        <v>6.301522095540391</v>
      </c>
      <c r="BS44" s="204">
        <v>27.981842</v>
      </c>
      <c r="BT44" s="204">
        <v>4.5334560000000002</v>
      </c>
      <c r="BU44" s="198">
        <v>6.1722981319329007</v>
      </c>
      <c r="BV44" s="204">
        <v>28.267465000000001</v>
      </c>
      <c r="BW44" s="204">
        <v>4.6110220000000002</v>
      </c>
      <c r="BX44" s="198">
        <v>6.1304120865179126</v>
      </c>
      <c r="BY44" s="204">
        <v>28.583088</v>
      </c>
      <c r="BZ44" s="204">
        <v>4.6780169999999996</v>
      </c>
      <c r="CA44" s="198">
        <v>6.1100863891687442</v>
      </c>
      <c r="CB44" s="204">
        <v>26.71969</v>
      </c>
      <c r="CC44" s="204">
        <v>4.8380770000000002</v>
      </c>
      <c r="CD44" s="198">
        <v>5.5227913900502204</v>
      </c>
      <c r="CE44" s="204">
        <v>28.840167000000001</v>
      </c>
      <c r="CF44" s="204">
        <v>4.7566490000000003</v>
      </c>
      <c r="CG44" s="198">
        <v>6.0631270039054801</v>
      </c>
      <c r="CH44" s="204">
        <v>28.964527</v>
      </c>
      <c r="CI44" s="204">
        <v>4.8143120000000001</v>
      </c>
      <c r="CJ44" s="198">
        <v>6.016337744624777</v>
      </c>
      <c r="CK44" s="204">
        <v>29.373028000000001</v>
      </c>
      <c r="CL44" s="204">
        <v>4.9013400000000003</v>
      </c>
      <c r="CM44" s="198">
        <v>5.992856647365822</v>
      </c>
    </row>
    <row r="45" spans="1:91" s="132" customFormat="1" x14ac:dyDescent="0.2">
      <c r="A45" s="132" t="s">
        <v>370</v>
      </c>
      <c r="B45" s="107" t="s">
        <v>254</v>
      </c>
      <c r="C45" s="107" t="s">
        <v>263</v>
      </c>
      <c r="D45" s="2" t="s">
        <v>116</v>
      </c>
      <c r="E45" s="204" t="e">
        <v>#N/A</v>
      </c>
      <c r="F45" s="192" t="e">
        <v>#N/A</v>
      </c>
      <c r="G45" s="198" t="e">
        <v>#N/A</v>
      </c>
      <c r="H45" s="204" t="e">
        <v>#N/A</v>
      </c>
      <c r="I45" s="192" t="e">
        <v>#N/A</v>
      </c>
      <c r="J45" s="198" t="e">
        <v>#N/A</v>
      </c>
      <c r="K45" s="204" t="e">
        <v>#N/A</v>
      </c>
      <c r="L45" s="192" t="e">
        <v>#N/A</v>
      </c>
      <c r="M45" s="198" t="e">
        <v>#N/A</v>
      </c>
      <c r="N45" s="204" t="e">
        <v>#N/A</v>
      </c>
      <c r="O45" s="192" t="e">
        <v>#N/A</v>
      </c>
      <c r="P45" s="198" t="e">
        <v>#N/A</v>
      </c>
      <c r="Q45" s="204" t="e">
        <v>#N/A</v>
      </c>
      <c r="R45" s="192" t="e">
        <v>#N/A</v>
      </c>
      <c r="S45" s="198" t="e">
        <v>#N/A</v>
      </c>
      <c r="T45" s="204" t="e">
        <v>#N/A</v>
      </c>
      <c r="U45" s="192" t="e">
        <v>#N/A</v>
      </c>
      <c r="V45" s="198" t="e">
        <v>#N/A</v>
      </c>
      <c r="W45" s="204" t="e">
        <v>#N/A</v>
      </c>
      <c r="X45" s="192" t="e">
        <v>#N/A</v>
      </c>
      <c r="Y45" s="198" t="e">
        <v>#N/A</v>
      </c>
      <c r="Z45" s="204" t="e">
        <v>#N/A</v>
      </c>
      <c r="AA45" s="192" t="e">
        <v>#N/A</v>
      </c>
      <c r="AB45" s="198" t="e">
        <v>#N/A</v>
      </c>
      <c r="AC45" s="204" t="e">
        <v>#N/A</v>
      </c>
      <c r="AD45" s="192" t="e">
        <v>#N/A</v>
      </c>
      <c r="AE45" s="198" t="e">
        <v>#N/A</v>
      </c>
      <c r="AF45" s="204" t="e">
        <v>#N/A</v>
      </c>
      <c r="AG45" s="192" t="e">
        <v>#N/A</v>
      </c>
      <c r="AH45" s="198" t="e">
        <v>#N/A</v>
      </c>
      <c r="AI45" s="204" t="e">
        <v>#N/A</v>
      </c>
      <c r="AJ45" s="204" t="e">
        <v>#N/A</v>
      </c>
      <c r="AK45" s="198" t="e">
        <v>#N/A</v>
      </c>
      <c r="AL45" s="204" t="e">
        <v>#N/A</v>
      </c>
      <c r="AM45" s="204" t="e">
        <v>#N/A</v>
      </c>
      <c r="AN45" s="198" t="e">
        <v>#N/A</v>
      </c>
      <c r="AO45" s="204" t="e">
        <v>#N/A</v>
      </c>
      <c r="AP45" s="204" t="e">
        <v>#N/A</v>
      </c>
      <c r="AQ45" s="198" t="e">
        <v>#N/A</v>
      </c>
      <c r="AR45" s="204" t="e">
        <v>#N/A</v>
      </c>
      <c r="AS45" s="204" t="e">
        <v>#N/A</v>
      </c>
      <c r="AT45" s="198" t="e">
        <v>#N/A</v>
      </c>
      <c r="AU45" s="204" t="e">
        <v>#N/A</v>
      </c>
      <c r="AV45" s="204" t="e">
        <v>#N/A</v>
      </c>
      <c r="AW45" s="198" t="e">
        <v>#N/A</v>
      </c>
      <c r="AX45" s="204">
        <v>13.573919</v>
      </c>
      <c r="AY45" s="204">
        <v>8.4170929999999995</v>
      </c>
      <c r="AZ45" s="198">
        <v>1.6126611646087314</v>
      </c>
      <c r="BA45" s="204">
        <v>13.403994000000001</v>
      </c>
      <c r="BB45" s="204">
        <v>8.1992659999999997</v>
      </c>
      <c r="BC45" s="198">
        <v>1.6347797473578733</v>
      </c>
      <c r="BD45" s="204">
        <v>13.304387</v>
      </c>
      <c r="BE45" s="204">
        <v>8.0177150000000008</v>
      </c>
      <c r="BF45" s="198">
        <v>1.6593738989225733</v>
      </c>
      <c r="BG45" s="204">
        <v>12.972559</v>
      </c>
      <c r="BH45" s="204">
        <v>7.8792410000000004</v>
      </c>
      <c r="BI45" s="198">
        <v>1.6464224155600773</v>
      </c>
      <c r="BJ45" s="204">
        <v>12.693413</v>
      </c>
      <c r="BK45" s="204">
        <v>7.7248910000000004</v>
      </c>
      <c r="BL45" s="198">
        <v>1.6431834442712523</v>
      </c>
      <c r="BM45" s="204">
        <v>12.611454</v>
      </c>
      <c r="BN45" s="204">
        <v>7.5194910000000004</v>
      </c>
      <c r="BO45" s="198">
        <v>1.6771685743090854</v>
      </c>
      <c r="BP45" s="204">
        <v>12.331160000000001</v>
      </c>
      <c r="BQ45" s="204">
        <v>7.3837539999999997</v>
      </c>
      <c r="BR45" s="198">
        <v>1.6700393864692678</v>
      </c>
      <c r="BS45" s="204">
        <v>11.909603000000001</v>
      </c>
      <c r="BT45" s="204">
        <v>7.2306369999999998</v>
      </c>
      <c r="BU45" s="198">
        <v>1.6471028762749398</v>
      </c>
      <c r="BV45" s="204">
        <v>11.58813</v>
      </c>
      <c r="BW45" s="204">
        <v>7.0457299999999998</v>
      </c>
      <c r="BX45" s="198">
        <v>1.6447025361460061</v>
      </c>
      <c r="BY45" s="204">
        <v>11.244308999999999</v>
      </c>
      <c r="BZ45" s="204">
        <v>6.8424199999999997</v>
      </c>
      <c r="CA45" s="198">
        <v>1.6433234148152263</v>
      </c>
      <c r="CB45" s="204">
        <v>9.8799069999999993</v>
      </c>
      <c r="CC45" s="204">
        <v>6.270238</v>
      </c>
      <c r="CD45" s="198">
        <v>1.5756829326095756</v>
      </c>
      <c r="CE45" s="204">
        <v>10.646043000000001</v>
      </c>
      <c r="CF45" s="204">
        <v>6.539606</v>
      </c>
      <c r="CG45" s="198">
        <v>1.6279333953758071</v>
      </c>
      <c r="CH45" s="204">
        <v>10.533129000000001</v>
      </c>
      <c r="CI45" s="204">
        <v>6.3039940000000003</v>
      </c>
      <c r="CJ45" s="198">
        <v>1.6708659621186188</v>
      </c>
      <c r="CK45" s="204">
        <v>10.634218000000001</v>
      </c>
      <c r="CL45" s="204">
        <v>6.065639</v>
      </c>
      <c r="CM45" s="198">
        <v>1.7531900596128456</v>
      </c>
    </row>
    <row r="46" spans="1:91" s="132" customFormat="1" x14ac:dyDescent="0.2">
      <c r="A46" s="132" t="s">
        <v>371</v>
      </c>
      <c r="B46" s="107" t="s">
        <v>254</v>
      </c>
      <c r="C46" s="107" t="s">
        <v>263</v>
      </c>
      <c r="D46" s="2" t="s">
        <v>279</v>
      </c>
      <c r="E46" s="204" t="e">
        <v>#N/A</v>
      </c>
      <c r="F46" s="192" t="e">
        <v>#N/A</v>
      </c>
      <c r="G46" s="198" t="e">
        <v>#N/A</v>
      </c>
      <c r="H46" s="204" t="e">
        <v>#N/A</v>
      </c>
      <c r="I46" s="192" t="e">
        <v>#N/A</v>
      </c>
      <c r="J46" s="198" t="e">
        <v>#N/A</v>
      </c>
      <c r="K46" s="204" t="e">
        <v>#N/A</v>
      </c>
      <c r="L46" s="192" t="e">
        <v>#N/A</v>
      </c>
      <c r="M46" s="198" t="e">
        <v>#N/A</v>
      </c>
      <c r="N46" s="204" t="e">
        <v>#N/A</v>
      </c>
      <c r="O46" s="192" t="e">
        <v>#N/A</v>
      </c>
      <c r="P46" s="198" t="e">
        <v>#N/A</v>
      </c>
      <c r="Q46" s="204" t="e">
        <v>#N/A</v>
      </c>
      <c r="R46" s="192" t="e">
        <v>#N/A</v>
      </c>
      <c r="S46" s="198" t="e">
        <v>#N/A</v>
      </c>
      <c r="T46" s="204" t="e">
        <v>#N/A</v>
      </c>
      <c r="U46" s="192" t="e">
        <v>#N/A</v>
      </c>
      <c r="V46" s="198" t="e">
        <v>#N/A</v>
      </c>
      <c r="W46" s="204" t="e">
        <v>#N/A</v>
      </c>
      <c r="X46" s="192" t="e">
        <v>#N/A</v>
      </c>
      <c r="Y46" s="198" t="e">
        <v>#N/A</v>
      </c>
      <c r="Z46" s="204" t="e">
        <v>#N/A</v>
      </c>
      <c r="AA46" s="192" t="e">
        <v>#N/A</v>
      </c>
      <c r="AB46" s="198" t="e">
        <v>#N/A</v>
      </c>
      <c r="AC46" s="204" t="e">
        <v>#N/A</v>
      </c>
      <c r="AD46" s="192" t="e">
        <v>#N/A</v>
      </c>
      <c r="AE46" s="198" t="e">
        <v>#N/A</v>
      </c>
      <c r="AF46" s="204" t="e">
        <v>#N/A</v>
      </c>
      <c r="AG46" s="192" t="e">
        <v>#N/A</v>
      </c>
      <c r="AH46" s="198" t="e">
        <v>#N/A</v>
      </c>
      <c r="AI46" s="204" t="e">
        <v>#N/A</v>
      </c>
      <c r="AJ46" s="204" t="e">
        <v>#N/A</v>
      </c>
      <c r="AK46" s="198" t="e">
        <v>#N/A</v>
      </c>
      <c r="AL46" s="204" t="e">
        <v>#N/A</v>
      </c>
      <c r="AM46" s="204" t="e">
        <v>#N/A</v>
      </c>
      <c r="AN46" s="198" t="e">
        <v>#N/A</v>
      </c>
      <c r="AO46" s="204" t="e">
        <v>#N/A</v>
      </c>
      <c r="AP46" s="204" t="e">
        <v>#N/A</v>
      </c>
      <c r="AQ46" s="198" t="e">
        <v>#N/A</v>
      </c>
      <c r="AR46" s="204" t="e">
        <v>#N/A</v>
      </c>
      <c r="AS46" s="204" t="e">
        <v>#N/A</v>
      </c>
      <c r="AT46" s="198" t="e">
        <v>#N/A</v>
      </c>
      <c r="AU46" s="204" t="e">
        <v>#N/A</v>
      </c>
      <c r="AV46" s="204" t="e">
        <v>#N/A</v>
      </c>
      <c r="AW46" s="198" t="e">
        <v>#N/A</v>
      </c>
      <c r="AX46" s="204">
        <v>9.0924309999999995</v>
      </c>
      <c r="AY46" s="204">
        <v>2.2287050000000002</v>
      </c>
      <c r="AZ46" s="198">
        <v>4.0796924671502053</v>
      </c>
      <c r="BA46" s="204">
        <v>9.0396509999999992</v>
      </c>
      <c r="BB46" s="204">
        <v>2.2376320000000001</v>
      </c>
      <c r="BC46" s="198">
        <v>4.0398291586820347</v>
      </c>
      <c r="BD46" s="204">
        <v>9.0300039999999999</v>
      </c>
      <c r="BE46" s="204">
        <v>2.2266689999999998</v>
      </c>
      <c r="BF46" s="198">
        <v>4.0553867683072795</v>
      </c>
      <c r="BG46" s="204">
        <v>8.8978780000000004</v>
      </c>
      <c r="BH46" s="204">
        <v>2.2116509999999998</v>
      </c>
      <c r="BI46" s="198">
        <v>4.0231835854752855</v>
      </c>
      <c r="BJ46" s="204">
        <v>8.8445359999999997</v>
      </c>
      <c r="BK46" s="204">
        <v>2.2090360000000002</v>
      </c>
      <c r="BL46" s="198">
        <v>4.003798942163006</v>
      </c>
      <c r="BM46" s="204">
        <v>8.6738149999999994</v>
      </c>
      <c r="BN46" s="204">
        <v>2.2191230000000002</v>
      </c>
      <c r="BO46" s="198">
        <v>3.9086679737896453</v>
      </c>
      <c r="BP46" s="204">
        <v>8.6309009999999997</v>
      </c>
      <c r="BQ46" s="204">
        <v>2.2128450000000002</v>
      </c>
      <c r="BR46" s="198">
        <v>3.9003640110355668</v>
      </c>
      <c r="BS46" s="204">
        <v>8.5099119999999999</v>
      </c>
      <c r="BT46" s="204">
        <v>2.2205720000000002</v>
      </c>
      <c r="BU46" s="198">
        <v>3.8323062706365745</v>
      </c>
      <c r="BV46" s="204">
        <v>8.4509059999999998</v>
      </c>
      <c r="BW46" s="204">
        <v>2.2095150000000001</v>
      </c>
      <c r="BX46" s="198">
        <v>3.8247787410359284</v>
      </c>
      <c r="BY46" s="204">
        <v>8.4114760000000004</v>
      </c>
      <c r="BZ46" s="204">
        <v>2.2045840000000001</v>
      </c>
      <c r="CA46" s="198">
        <v>3.8154481752566469</v>
      </c>
      <c r="CB46" s="204">
        <v>7.404668</v>
      </c>
      <c r="CC46" s="204">
        <v>2.0661619999999998</v>
      </c>
      <c r="CD46" s="198">
        <v>3.5837790066800186</v>
      </c>
      <c r="CE46" s="204">
        <v>8.346603</v>
      </c>
      <c r="CF46" s="204">
        <v>2.1518250000000001</v>
      </c>
      <c r="CG46" s="198">
        <v>3.8788484193649575</v>
      </c>
      <c r="CH46" s="204">
        <v>8.1234319999999993</v>
      </c>
      <c r="CI46" s="204">
        <v>2.1289210000000001</v>
      </c>
      <c r="CJ46" s="198">
        <v>3.8157507958256782</v>
      </c>
      <c r="CK46" s="204">
        <v>8.0604390000000006</v>
      </c>
      <c r="CL46" s="204">
        <v>2.1079759999999998</v>
      </c>
      <c r="CM46" s="198">
        <v>3.8237812005449783</v>
      </c>
    </row>
    <row r="47" spans="1:91" s="132" customFormat="1" x14ac:dyDescent="0.2">
      <c r="A47" s="132" t="s">
        <v>372</v>
      </c>
      <c r="B47" s="107" t="s">
        <v>254</v>
      </c>
      <c r="C47" s="107" t="s">
        <v>263</v>
      </c>
      <c r="D47" s="2" t="s">
        <v>108</v>
      </c>
      <c r="E47" s="204" t="e">
        <v>#N/A</v>
      </c>
      <c r="F47" s="192" t="e">
        <v>#N/A</v>
      </c>
      <c r="G47" s="198" t="e">
        <v>#N/A</v>
      </c>
      <c r="H47" s="204" t="e">
        <v>#N/A</v>
      </c>
      <c r="I47" s="192" t="e">
        <v>#N/A</v>
      </c>
      <c r="J47" s="198" t="e">
        <v>#N/A</v>
      </c>
      <c r="K47" s="204" t="e">
        <v>#N/A</v>
      </c>
      <c r="L47" s="192" t="e">
        <v>#N/A</v>
      </c>
      <c r="M47" s="198" t="e">
        <v>#N/A</v>
      </c>
      <c r="N47" s="204" t="e">
        <v>#N/A</v>
      </c>
      <c r="O47" s="192" t="e">
        <v>#N/A</v>
      </c>
      <c r="P47" s="198" t="e">
        <v>#N/A</v>
      </c>
      <c r="Q47" s="204" t="e">
        <v>#N/A</v>
      </c>
      <c r="R47" s="192" t="e">
        <v>#N/A</v>
      </c>
      <c r="S47" s="198" t="e">
        <v>#N/A</v>
      </c>
      <c r="T47" s="204" t="e">
        <v>#N/A</v>
      </c>
      <c r="U47" s="192" t="e">
        <v>#N/A</v>
      </c>
      <c r="V47" s="198" t="e">
        <v>#N/A</v>
      </c>
      <c r="W47" s="204" t="e">
        <v>#N/A</v>
      </c>
      <c r="X47" s="192" t="e">
        <v>#N/A</v>
      </c>
      <c r="Y47" s="198" t="e">
        <v>#N/A</v>
      </c>
      <c r="Z47" s="204" t="e">
        <v>#N/A</v>
      </c>
      <c r="AA47" s="192" t="e">
        <v>#N/A</v>
      </c>
      <c r="AB47" s="198" t="e">
        <v>#N/A</v>
      </c>
      <c r="AC47" s="204" t="e">
        <v>#N/A</v>
      </c>
      <c r="AD47" s="192" t="e">
        <v>#N/A</v>
      </c>
      <c r="AE47" s="198" t="e">
        <v>#N/A</v>
      </c>
      <c r="AF47" s="204" t="e">
        <v>#N/A</v>
      </c>
      <c r="AG47" s="192" t="e">
        <v>#N/A</v>
      </c>
      <c r="AH47" s="198" t="e">
        <v>#N/A</v>
      </c>
      <c r="AI47" s="204" t="e">
        <v>#N/A</v>
      </c>
      <c r="AJ47" s="204" t="e">
        <v>#N/A</v>
      </c>
      <c r="AK47" s="198" t="e">
        <v>#N/A</v>
      </c>
      <c r="AL47" s="204" t="e">
        <v>#N/A</v>
      </c>
      <c r="AM47" s="204" t="e">
        <v>#N/A</v>
      </c>
      <c r="AN47" s="198" t="e">
        <v>#N/A</v>
      </c>
      <c r="AO47" s="204" t="e">
        <v>#N/A</v>
      </c>
      <c r="AP47" s="204" t="e">
        <v>#N/A</v>
      </c>
      <c r="AQ47" s="198" t="e">
        <v>#N/A</v>
      </c>
      <c r="AR47" s="204" t="e">
        <v>#N/A</v>
      </c>
      <c r="AS47" s="204" t="e">
        <v>#N/A</v>
      </c>
      <c r="AT47" s="198" t="e">
        <v>#N/A</v>
      </c>
      <c r="AU47" s="204" t="e">
        <v>#N/A</v>
      </c>
      <c r="AV47" s="204" t="e">
        <v>#N/A</v>
      </c>
      <c r="AW47" s="198" t="e">
        <v>#N/A</v>
      </c>
      <c r="AX47" s="204">
        <v>10.386949</v>
      </c>
      <c r="AY47" s="204">
        <v>2.63</v>
      </c>
      <c r="AZ47" s="198">
        <v>3.9494102661596959</v>
      </c>
      <c r="BA47" s="204">
        <v>10.357588</v>
      </c>
      <c r="BB47" s="204">
        <v>2.6020300000000001</v>
      </c>
      <c r="BC47" s="198">
        <v>3.9805797780963323</v>
      </c>
      <c r="BD47" s="204">
        <v>10.397278</v>
      </c>
      <c r="BE47" s="204">
        <v>2.561064</v>
      </c>
      <c r="BF47" s="198">
        <v>4.0597493854116884</v>
      </c>
      <c r="BG47" s="204">
        <v>10.244915000000001</v>
      </c>
      <c r="BH47" s="204">
        <v>2.5546899999999999</v>
      </c>
      <c r="BI47" s="198">
        <v>4.0102380327945859</v>
      </c>
      <c r="BJ47" s="204">
        <v>10.237062999999999</v>
      </c>
      <c r="BK47" s="204">
        <v>2.5170309999999998</v>
      </c>
      <c r="BL47" s="198">
        <v>4.0671183628648198</v>
      </c>
      <c r="BM47" s="204">
        <v>10.455963000000001</v>
      </c>
      <c r="BN47" s="204">
        <v>2.4892660000000002</v>
      </c>
      <c r="BO47" s="198">
        <v>4.2004201238437355</v>
      </c>
      <c r="BP47" s="204">
        <v>10.605713</v>
      </c>
      <c r="BQ47" s="204">
        <v>2.4498410000000002</v>
      </c>
      <c r="BR47" s="198">
        <v>4.3291434015513657</v>
      </c>
      <c r="BS47" s="204">
        <v>10.759741999999999</v>
      </c>
      <c r="BT47" s="204">
        <v>2.4269699999999998</v>
      </c>
      <c r="BU47" s="198">
        <v>4.4334054397046518</v>
      </c>
      <c r="BV47" s="204">
        <v>11.053926000000001</v>
      </c>
      <c r="BW47" s="204">
        <v>2.3856310000000001</v>
      </c>
      <c r="BX47" s="198">
        <v>4.6335439135390173</v>
      </c>
      <c r="BY47" s="204">
        <v>11.339541000000001</v>
      </c>
      <c r="BZ47" s="204">
        <v>2.3612510000000002</v>
      </c>
      <c r="CA47" s="198">
        <v>4.8023446046184839</v>
      </c>
      <c r="CB47" s="204">
        <v>10.310098</v>
      </c>
      <c r="CC47" s="204">
        <v>2.2154959999999999</v>
      </c>
      <c r="CD47" s="198">
        <v>4.6536297063953178</v>
      </c>
      <c r="CE47" s="204">
        <v>11.527374</v>
      </c>
      <c r="CF47" s="204">
        <v>2.2914759999999998</v>
      </c>
      <c r="CG47" s="198">
        <v>5.030545377739065</v>
      </c>
      <c r="CH47" s="204">
        <v>11.421936000000001</v>
      </c>
      <c r="CI47" s="204">
        <v>2.2434409999999998</v>
      </c>
      <c r="CJ47" s="198">
        <v>5.0912575815454924</v>
      </c>
      <c r="CK47" s="204">
        <v>11.503439</v>
      </c>
      <c r="CL47" s="204">
        <v>2.1910859999999999</v>
      </c>
      <c r="CM47" s="198">
        <v>5.25010839373717</v>
      </c>
    </row>
    <row r="48" spans="1:91" s="132" customFormat="1" x14ac:dyDescent="0.2">
      <c r="A48" s="132" t="s">
        <v>373</v>
      </c>
      <c r="B48" s="107" t="s">
        <v>254</v>
      </c>
      <c r="C48" s="107" t="s">
        <v>263</v>
      </c>
      <c r="D48" s="2" t="s">
        <v>109</v>
      </c>
      <c r="E48" s="204" t="e">
        <v>#N/A</v>
      </c>
      <c r="F48" s="192" t="e">
        <v>#N/A</v>
      </c>
      <c r="G48" s="198" t="e">
        <v>#N/A</v>
      </c>
      <c r="H48" s="204" t="e">
        <v>#N/A</v>
      </c>
      <c r="I48" s="192" t="e">
        <v>#N/A</v>
      </c>
      <c r="J48" s="198" t="e">
        <v>#N/A</v>
      </c>
      <c r="K48" s="204" t="e">
        <v>#N/A</v>
      </c>
      <c r="L48" s="192" t="e">
        <v>#N/A</v>
      </c>
      <c r="M48" s="198" t="e">
        <v>#N/A</v>
      </c>
      <c r="N48" s="204" t="e">
        <v>#N/A</v>
      </c>
      <c r="O48" s="192" t="e">
        <v>#N/A</v>
      </c>
      <c r="P48" s="198" t="e">
        <v>#N/A</v>
      </c>
      <c r="Q48" s="204" t="e">
        <v>#N/A</v>
      </c>
      <c r="R48" s="192" t="e">
        <v>#N/A</v>
      </c>
      <c r="S48" s="198" t="e">
        <v>#N/A</v>
      </c>
      <c r="T48" s="204" t="e">
        <v>#N/A</v>
      </c>
      <c r="U48" s="192" t="e">
        <v>#N/A</v>
      </c>
      <c r="V48" s="198" t="e">
        <v>#N/A</v>
      </c>
      <c r="W48" s="204" t="e">
        <v>#N/A</v>
      </c>
      <c r="X48" s="192" t="e">
        <v>#N/A</v>
      </c>
      <c r="Y48" s="198" t="e">
        <v>#N/A</v>
      </c>
      <c r="Z48" s="204" t="e">
        <v>#N/A</v>
      </c>
      <c r="AA48" s="192" t="e">
        <v>#N/A</v>
      </c>
      <c r="AB48" s="198" t="e">
        <v>#N/A</v>
      </c>
      <c r="AC48" s="204" t="e">
        <v>#N/A</v>
      </c>
      <c r="AD48" s="192" t="e">
        <v>#N/A</v>
      </c>
      <c r="AE48" s="198" t="e">
        <v>#N/A</v>
      </c>
      <c r="AF48" s="204" t="e">
        <v>#N/A</v>
      </c>
      <c r="AG48" s="192" t="e">
        <v>#N/A</v>
      </c>
      <c r="AH48" s="198" t="e">
        <v>#N/A</v>
      </c>
      <c r="AI48" s="204" t="e">
        <v>#N/A</v>
      </c>
      <c r="AJ48" s="204" t="e">
        <v>#N/A</v>
      </c>
      <c r="AK48" s="198" t="e">
        <v>#N/A</v>
      </c>
      <c r="AL48" s="204" t="e">
        <v>#N/A</v>
      </c>
      <c r="AM48" s="204" t="e">
        <v>#N/A</v>
      </c>
      <c r="AN48" s="198" t="e">
        <v>#N/A</v>
      </c>
      <c r="AO48" s="204" t="e">
        <v>#N/A</v>
      </c>
      <c r="AP48" s="204" t="e">
        <v>#N/A</v>
      </c>
      <c r="AQ48" s="198" t="e">
        <v>#N/A</v>
      </c>
      <c r="AR48" s="204" t="e">
        <v>#N/A</v>
      </c>
      <c r="AS48" s="204" t="e">
        <v>#N/A</v>
      </c>
      <c r="AT48" s="198" t="e">
        <v>#N/A</v>
      </c>
      <c r="AU48" s="204" t="e">
        <v>#N/A</v>
      </c>
      <c r="AV48" s="204" t="e">
        <v>#N/A</v>
      </c>
      <c r="AW48" s="198" t="e">
        <v>#N/A</v>
      </c>
      <c r="AX48" s="204">
        <v>6.0372339999999998</v>
      </c>
      <c r="AY48" s="204">
        <v>3.756392</v>
      </c>
      <c r="AZ48" s="198">
        <v>1.607189558491233</v>
      </c>
      <c r="BA48" s="204">
        <v>6.0776529999999998</v>
      </c>
      <c r="BB48" s="204">
        <v>3.7763049999999998</v>
      </c>
      <c r="BC48" s="198">
        <v>1.609417936316055</v>
      </c>
      <c r="BD48" s="204">
        <v>6.0403370000000001</v>
      </c>
      <c r="BE48" s="204">
        <v>3.7930920000000001</v>
      </c>
      <c r="BF48" s="198">
        <v>1.592457288143815</v>
      </c>
      <c r="BG48" s="204">
        <v>6.0604009999999997</v>
      </c>
      <c r="BH48" s="204">
        <v>3.836497</v>
      </c>
      <c r="BI48" s="198">
        <v>1.5796704650101381</v>
      </c>
      <c r="BJ48" s="204">
        <v>5.9793979999999998</v>
      </c>
      <c r="BK48" s="204">
        <v>3.84015</v>
      </c>
      <c r="BL48" s="198">
        <v>1.5570740726273713</v>
      </c>
      <c r="BM48" s="204">
        <v>5.9635670000000003</v>
      </c>
      <c r="BN48" s="204">
        <v>3.8986580000000002</v>
      </c>
      <c r="BO48" s="198">
        <v>1.5296460987344875</v>
      </c>
      <c r="BP48" s="204">
        <v>5.9434810000000002</v>
      </c>
      <c r="BQ48" s="204">
        <v>3.9534509999999998</v>
      </c>
      <c r="BR48" s="198">
        <v>1.5033652876942196</v>
      </c>
      <c r="BS48" s="204">
        <v>6.0006659999999998</v>
      </c>
      <c r="BT48" s="204">
        <v>3.980369</v>
      </c>
      <c r="BU48" s="198">
        <v>1.5075652533722375</v>
      </c>
      <c r="BV48" s="204">
        <v>5.930434</v>
      </c>
      <c r="BW48" s="204">
        <v>3.9704630000000001</v>
      </c>
      <c r="BX48" s="198">
        <v>1.4936378956308118</v>
      </c>
      <c r="BY48" s="204">
        <v>5.9317080000000004</v>
      </c>
      <c r="BZ48" s="204">
        <v>3.9639289999999998</v>
      </c>
      <c r="CA48" s="198">
        <v>1.4964213536619855</v>
      </c>
      <c r="CB48" s="204">
        <v>5.5589060000000003</v>
      </c>
      <c r="CC48" s="204">
        <v>4.0009639999999997</v>
      </c>
      <c r="CD48" s="198">
        <v>1.3893916566107569</v>
      </c>
      <c r="CE48" s="204">
        <v>5.8111689999999996</v>
      </c>
      <c r="CF48" s="204">
        <v>3.9416669999999998</v>
      </c>
      <c r="CG48" s="198">
        <v>1.4742922220471693</v>
      </c>
      <c r="CH48" s="204">
        <v>5.6838259999999998</v>
      </c>
      <c r="CI48" s="204">
        <v>3.9203519999999998</v>
      </c>
      <c r="CJ48" s="198">
        <v>1.4498254238394921</v>
      </c>
      <c r="CK48" s="204">
        <v>5.5026460000000004</v>
      </c>
      <c r="CL48" s="204">
        <v>3.9394110000000002</v>
      </c>
      <c r="CM48" s="198">
        <v>1.3968194737741251</v>
      </c>
    </row>
    <row r="49" spans="1:91" s="132" customFormat="1" x14ac:dyDescent="0.2">
      <c r="A49" s="132" t="s">
        <v>374</v>
      </c>
      <c r="B49" s="107" t="s">
        <v>254</v>
      </c>
      <c r="C49" s="107" t="s">
        <v>263</v>
      </c>
      <c r="D49" s="2" t="s">
        <v>280</v>
      </c>
      <c r="E49" s="204" t="e">
        <v>#N/A</v>
      </c>
      <c r="F49" s="192" t="e">
        <v>#N/A</v>
      </c>
      <c r="G49" s="198" t="e">
        <v>#N/A</v>
      </c>
      <c r="H49" s="204" t="e">
        <v>#N/A</v>
      </c>
      <c r="I49" s="192" t="e">
        <v>#N/A</v>
      </c>
      <c r="J49" s="198" t="e">
        <v>#N/A</v>
      </c>
      <c r="K49" s="204" t="e">
        <v>#N/A</v>
      </c>
      <c r="L49" s="192" t="e">
        <v>#N/A</v>
      </c>
      <c r="M49" s="198" t="e">
        <v>#N/A</v>
      </c>
      <c r="N49" s="204" t="e">
        <v>#N/A</v>
      </c>
      <c r="O49" s="192" t="e">
        <v>#N/A</v>
      </c>
      <c r="P49" s="198" t="e">
        <v>#N/A</v>
      </c>
      <c r="Q49" s="204" t="e">
        <v>#N/A</v>
      </c>
      <c r="R49" s="192" t="e">
        <v>#N/A</v>
      </c>
      <c r="S49" s="198" t="e">
        <v>#N/A</v>
      </c>
      <c r="T49" s="204" t="e">
        <v>#N/A</v>
      </c>
      <c r="U49" s="192" t="e">
        <v>#N/A</v>
      </c>
      <c r="V49" s="198" t="e">
        <v>#N/A</v>
      </c>
      <c r="W49" s="204" t="e">
        <v>#N/A</v>
      </c>
      <c r="X49" s="192" t="e">
        <v>#N/A</v>
      </c>
      <c r="Y49" s="198" t="e">
        <v>#N/A</v>
      </c>
      <c r="Z49" s="204" t="e">
        <v>#N/A</v>
      </c>
      <c r="AA49" s="192" t="e">
        <v>#N/A</v>
      </c>
      <c r="AB49" s="198" t="e">
        <v>#N/A</v>
      </c>
      <c r="AC49" s="204" t="e">
        <v>#N/A</v>
      </c>
      <c r="AD49" s="192" t="e">
        <v>#N/A</v>
      </c>
      <c r="AE49" s="198" t="e">
        <v>#N/A</v>
      </c>
      <c r="AF49" s="204" t="e">
        <v>#N/A</v>
      </c>
      <c r="AG49" s="192" t="e">
        <v>#N/A</v>
      </c>
      <c r="AH49" s="198" t="e">
        <v>#N/A</v>
      </c>
      <c r="AI49" s="204" t="e">
        <v>#N/A</v>
      </c>
      <c r="AJ49" s="204" t="e">
        <v>#N/A</v>
      </c>
      <c r="AK49" s="198" t="e">
        <v>#N/A</v>
      </c>
      <c r="AL49" s="204" t="e">
        <v>#N/A</v>
      </c>
      <c r="AM49" s="204" t="e">
        <v>#N/A</v>
      </c>
      <c r="AN49" s="198" t="e">
        <v>#N/A</v>
      </c>
      <c r="AO49" s="204" t="e">
        <v>#N/A</v>
      </c>
      <c r="AP49" s="204" t="e">
        <v>#N/A</v>
      </c>
      <c r="AQ49" s="198" t="e">
        <v>#N/A</v>
      </c>
      <c r="AR49" s="204" t="e">
        <v>#N/A</v>
      </c>
      <c r="AS49" s="204" t="e">
        <v>#N/A</v>
      </c>
      <c r="AT49" s="198" t="e">
        <v>#N/A</v>
      </c>
      <c r="AU49" s="204" t="e">
        <v>#N/A</v>
      </c>
      <c r="AV49" s="204" t="e">
        <v>#N/A</v>
      </c>
      <c r="AW49" s="198" t="e">
        <v>#N/A</v>
      </c>
      <c r="AX49" s="204">
        <v>2.670636</v>
      </c>
      <c r="AY49" s="204">
        <v>0.335899</v>
      </c>
      <c r="AZ49" s="198">
        <v>7.9507113745500879</v>
      </c>
      <c r="BA49" s="204">
        <v>2.6297990000000002</v>
      </c>
      <c r="BB49" s="204">
        <v>0.32161400000000001</v>
      </c>
      <c r="BC49" s="198">
        <v>8.1768797378223592</v>
      </c>
      <c r="BD49" s="204">
        <v>2.563822</v>
      </c>
      <c r="BE49" s="204">
        <v>0.30940299999999998</v>
      </c>
      <c r="BF49" s="198">
        <v>8.2863514574842529</v>
      </c>
      <c r="BG49" s="204">
        <v>2.4820549999999999</v>
      </c>
      <c r="BH49" s="204">
        <v>0.29633599999999999</v>
      </c>
      <c r="BI49" s="198">
        <v>8.3758132660223534</v>
      </c>
      <c r="BJ49" s="204">
        <v>2.4012829999999998</v>
      </c>
      <c r="BK49" s="204">
        <v>0.27735399999999999</v>
      </c>
      <c r="BL49" s="198">
        <v>8.6578271811475584</v>
      </c>
      <c r="BM49" s="204">
        <v>2.3448950000000002</v>
      </c>
      <c r="BN49" s="204">
        <v>0.264874</v>
      </c>
      <c r="BO49" s="198">
        <v>8.8528696663319177</v>
      </c>
      <c r="BP49" s="204">
        <v>2.3205819999999999</v>
      </c>
      <c r="BQ49" s="204">
        <v>0.25378299999999998</v>
      </c>
      <c r="BR49" s="198">
        <v>9.1439615734702482</v>
      </c>
      <c r="BS49" s="204">
        <v>2.277517</v>
      </c>
      <c r="BT49" s="204">
        <v>0.24332400000000001</v>
      </c>
      <c r="BU49" s="198">
        <v>9.3600179184955028</v>
      </c>
      <c r="BV49" s="204">
        <v>2.2155390000000001</v>
      </c>
      <c r="BW49" s="204">
        <v>0.23382800000000001</v>
      </c>
      <c r="BX49" s="198">
        <v>9.4750799733137185</v>
      </c>
      <c r="BY49" s="204">
        <v>2.266095</v>
      </c>
      <c r="BZ49" s="204">
        <v>0.223166</v>
      </c>
      <c r="CA49" s="198">
        <v>10.154302178647285</v>
      </c>
      <c r="CB49" s="204">
        <v>2.105877</v>
      </c>
      <c r="CC49" s="204">
        <v>0.208396</v>
      </c>
      <c r="CD49" s="198">
        <v>10.105169964874566</v>
      </c>
      <c r="CE49" s="204">
        <v>2.2928739999999999</v>
      </c>
      <c r="CF49" s="204">
        <v>0.209283</v>
      </c>
      <c r="CG49" s="198">
        <v>10.955854034967006</v>
      </c>
      <c r="CH49" s="204">
        <v>2.3021539999999998</v>
      </c>
      <c r="CI49" s="204">
        <v>0.20302000000000001</v>
      </c>
      <c r="CJ49" s="198">
        <v>11.339542902177124</v>
      </c>
      <c r="CK49" s="204">
        <v>2.415845</v>
      </c>
      <c r="CL49" s="204">
        <v>0.19792699999999999</v>
      </c>
      <c r="CM49" s="198">
        <v>12.205737468864784</v>
      </c>
    </row>
    <row r="50" spans="1:91" s="132" customFormat="1" x14ac:dyDescent="0.2">
      <c r="A50" s="132" t="s">
        <v>375</v>
      </c>
      <c r="B50" s="107" t="s">
        <v>254</v>
      </c>
      <c r="C50" s="107" t="s">
        <v>263</v>
      </c>
      <c r="D50" s="2" t="s">
        <v>281</v>
      </c>
      <c r="E50" s="204" t="e">
        <v>#N/A</v>
      </c>
      <c r="F50" s="192" t="e">
        <v>#N/A</v>
      </c>
      <c r="G50" s="198" t="e">
        <v>#N/A</v>
      </c>
      <c r="H50" s="204" t="e">
        <v>#N/A</v>
      </c>
      <c r="I50" s="192" t="e">
        <v>#N/A</v>
      </c>
      <c r="J50" s="198" t="e">
        <v>#N/A</v>
      </c>
      <c r="K50" s="204" t="e">
        <v>#N/A</v>
      </c>
      <c r="L50" s="192" t="e">
        <v>#N/A</v>
      </c>
      <c r="M50" s="198" t="e">
        <v>#N/A</v>
      </c>
      <c r="N50" s="204" t="e">
        <v>#N/A</v>
      </c>
      <c r="O50" s="192" t="e">
        <v>#N/A</v>
      </c>
      <c r="P50" s="198" t="e">
        <v>#N/A</v>
      </c>
      <c r="Q50" s="204" t="e">
        <v>#N/A</v>
      </c>
      <c r="R50" s="192" t="e">
        <v>#N/A</v>
      </c>
      <c r="S50" s="198" t="e">
        <v>#N/A</v>
      </c>
      <c r="T50" s="204" t="e">
        <v>#N/A</v>
      </c>
      <c r="U50" s="192" t="e">
        <v>#N/A</v>
      </c>
      <c r="V50" s="198" t="e">
        <v>#N/A</v>
      </c>
      <c r="W50" s="204" t="e">
        <v>#N/A</v>
      </c>
      <c r="X50" s="192" t="e">
        <v>#N/A</v>
      </c>
      <c r="Y50" s="198" t="e">
        <v>#N/A</v>
      </c>
      <c r="Z50" s="204" t="e">
        <v>#N/A</v>
      </c>
      <c r="AA50" s="192" t="e">
        <v>#N/A</v>
      </c>
      <c r="AB50" s="198" t="e">
        <v>#N/A</v>
      </c>
      <c r="AC50" s="204" t="e">
        <v>#N/A</v>
      </c>
      <c r="AD50" s="192" t="e">
        <v>#N/A</v>
      </c>
      <c r="AE50" s="198" t="e">
        <v>#N/A</v>
      </c>
      <c r="AF50" s="204" t="e">
        <v>#N/A</v>
      </c>
      <c r="AG50" s="192" t="e">
        <v>#N/A</v>
      </c>
      <c r="AH50" s="198" t="e">
        <v>#N/A</v>
      </c>
      <c r="AI50" s="204" t="e">
        <v>#N/A</v>
      </c>
      <c r="AJ50" s="204" t="e">
        <v>#N/A</v>
      </c>
      <c r="AK50" s="198" t="e">
        <v>#N/A</v>
      </c>
      <c r="AL50" s="204" t="e">
        <v>#N/A</v>
      </c>
      <c r="AM50" s="204" t="e">
        <v>#N/A</v>
      </c>
      <c r="AN50" s="198" t="e">
        <v>#N/A</v>
      </c>
      <c r="AO50" s="204" t="e">
        <v>#N/A</v>
      </c>
      <c r="AP50" s="204" t="e">
        <v>#N/A</v>
      </c>
      <c r="AQ50" s="198" t="e">
        <v>#N/A</v>
      </c>
      <c r="AR50" s="204" t="e">
        <v>#N/A</v>
      </c>
      <c r="AS50" s="204" t="e">
        <v>#N/A</v>
      </c>
      <c r="AT50" s="198" t="e">
        <v>#N/A</v>
      </c>
      <c r="AU50" s="204" t="e">
        <v>#N/A</v>
      </c>
      <c r="AV50" s="204" t="e">
        <v>#N/A</v>
      </c>
      <c r="AW50" s="198" t="e">
        <v>#N/A</v>
      </c>
      <c r="AX50" s="204">
        <v>17.872337000000002</v>
      </c>
      <c r="AY50" s="204">
        <v>5.3277140000000003</v>
      </c>
      <c r="AZ50" s="198">
        <v>3.3545976754758233</v>
      </c>
      <c r="BA50" s="204">
        <v>17.536171</v>
      </c>
      <c r="BB50" s="204">
        <v>5.1668570000000003</v>
      </c>
      <c r="BC50" s="198">
        <v>3.3939725833325749</v>
      </c>
      <c r="BD50" s="204">
        <v>17.449126</v>
      </c>
      <c r="BE50" s="204">
        <v>5.0362410000000004</v>
      </c>
      <c r="BF50" s="198">
        <v>3.4647122725064188</v>
      </c>
      <c r="BG50" s="204">
        <v>17.369114</v>
      </c>
      <c r="BH50" s="204">
        <v>4.9059879999999998</v>
      </c>
      <c r="BI50" s="198">
        <v>3.540390640988115</v>
      </c>
      <c r="BJ50" s="204">
        <v>17.284258000000001</v>
      </c>
      <c r="BK50" s="204">
        <v>4.8151299999999999</v>
      </c>
      <c r="BL50" s="198">
        <v>3.589572451834115</v>
      </c>
      <c r="BM50" s="204">
        <v>17.142113999999999</v>
      </c>
      <c r="BN50" s="204">
        <v>4.6942009999999996</v>
      </c>
      <c r="BO50" s="198">
        <v>3.6517639530135164</v>
      </c>
      <c r="BP50" s="204">
        <v>17.336333</v>
      </c>
      <c r="BQ50" s="204">
        <v>4.6169729999999998</v>
      </c>
      <c r="BR50" s="198">
        <v>3.7549132299452479</v>
      </c>
      <c r="BS50" s="204">
        <v>17.177070000000001</v>
      </c>
      <c r="BT50" s="204">
        <v>4.519272</v>
      </c>
      <c r="BU50" s="198">
        <v>3.8008488977870774</v>
      </c>
      <c r="BV50" s="204">
        <v>17.180931999999999</v>
      </c>
      <c r="BW50" s="204">
        <v>4.4085020000000004</v>
      </c>
      <c r="BX50" s="198">
        <v>3.8972267677319863</v>
      </c>
      <c r="BY50" s="204">
        <v>17.062493</v>
      </c>
      <c r="BZ50" s="204">
        <v>4.3083859999999996</v>
      </c>
      <c r="CA50" s="198">
        <v>3.960298125562566</v>
      </c>
      <c r="CB50" s="204">
        <v>16.469989999999999</v>
      </c>
      <c r="CC50" s="204">
        <v>4.0067009999999996</v>
      </c>
      <c r="CD50" s="198">
        <v>4.110611198589563</v>
      </c>
      <c r="CE50" s="204">
        <v>16.800757999999998</v>
      </c>
      <c r="CF50" s="204">
        <v>4.1417999999999999</v>
      </c>
      <c r="CG50" s="198">
        <v>4.0563904582548647</v>
      </c>
      <c r="CH50" s="204">
        <v>16.707153999999999</v>
      </c>
      <c r="CI50" s="204">
        <v>4.0191080000000001</v>
      </c>
      <c r="CJ50" s="198">
        <v>4.1569308413707713</v>
      </c>
      <c r="CK50" s="204">
        <v>16.524283</v>
      </c>
      <c r="CL50" s="204">
        <v>3.9013909999999998</v>
      </c>
      <c r="CM50" s="198">
        <v>4.2354849847144269</v>
      </c>
    </row>
    <row r="51" spans="1:91" s="132" customFormat="1" x14ac:dyDescent="0.2">
      <c r="A51" s="132" t="s">
        <v>376</v>
      </c>
      <c r="B51" s="107" t="s">
        <v>254</v>
      </c>
      <c r="C51" s="107" t="s">
        <v>263</v>
      </c>
      <c r="D51" s="2" t="s">
        <v>110</v>
      </c>
      <c r="E51" s="204" t="e">
        <v>#N/A</v>
      </c>
      <c r="F51" s="192" t="e">
        <v>#N/A</v>
      </c>
      <c r="G51" s="198" t="e">
        <v>#N/A</v>
      </c>
      <c r="H51" s="204" t="e">
        <v>#N/A</v>
      </c>
      <c r="I51" s="192" t="e">
        <v>#N/A</v>
      </c>
      <c r="J51" s="198" t="e">
        <v>#N/A</v>
      </c>
      <c r="K51" s="204" t="e">
        <v>#N/A</v>
      </c>
      <c r="L51" s="192" t="e">
        <v>#N/A</v>
      </c>
      <c r="M51" s="198" t="e">
        <v>#N/A</v>
      </c>
      <c r="N51" s="204" t="e">
        <v>#N/A</v>
      </c>
      <c r="O51" s="192" t="e">
        <v>#N/A</v>
      </c>
      <c r="P51" s="198" t="e">
        <v>#N/A</v>
      </c>
      <c r="Q51" s="204" t="e">
        <v>#N/A</v>
      </c>
      <c r="R51" s="192" t="e">
        <v>#N/A</v>
      </c>
      <c r="S51" s="198" t="e">
        <v>#N/A</v>
      </c>
      <c r="T51" s="204" t="e">
        <v>#N/A</v>
      </c>
      <c r="U51" s="192" t="e">
        <v>#N/A</v>
      </c>
      <c r="V51" s="198" t="e">
        <v>#N/A</v>
      </c>
      <c r="W51" s="204" t="e">
        <v>#N/A</v>
      </c>
      <c r="X51" s="192" t="e">
        <v>#N/A</v>
      </c>
      <c r="Y51" s="198" t="e">
        <v>#N/A</v>
      </c>
      <c r="Z51" s="204" t="e">
        <v>#N/A</v>
      </c>
      <c r="AA51" s="192" t="e">
        <v>#N/A</v>
      </c>
      <c r="AB51" s="198" t="e">
        <v>#N/A</v>
      </c>
      <c r="AC51" s="204" t="e">
        <v>#N/A</v>
      </c>
      <c r="AD51" s="192" t="e">
        <v>#N/A</v>
      </c>
      <c r="AE51" s="198" t="e">
        <v>#N/A</v>
      </c>
      <c r="AF51" s="204" t="e">
        <v>#N/A</v>
      </c>
      <c r="AG51" s="192" t="e">
        <v>#N/A</v>
      </c>
      <c r="AH51" s="198" t="e">
        <v>#N/A</v>
      </c>
      <c r="AI51" s="204" t="e">
        <v>#N/A</v>
      </c>
      <c r="AJ51" s="204" t="e">
        <v>#N/A</v>
      </c>
      <c r="AK51" s="198" t="e">
        <v>#N/A</v>
      </c>
      <c r="AL51" s="204" t="e">
        <v>#N/A</v>
      </c>
      <c r="AM51" s="204" t="e">
        <v>#N/A</v>
      </c>
      <c r="AN51" s="198" t="e">
        <v>#N/A</v>
      </c>
      <c r="AO51" s="204" t="e">
        <v>#N/A</v>
      </c>
      <c r="AP51" s="204" t="e">
        <v>#N/A</v>
      </c>
      <c r="AQ51" s="198" t="e">
        <v>#N/A</v>
      </c>
      <c r="AR51" s="204" t="e">
        <v>#N/A</v>
      </c>
      <c r="AS51" s="204" t="e">
        <v>#N/A</v>
      </c>
      <c r="AT51" s="198" t="e">
        <v>#N/A</v>
      </c>
      <c r="AU51" s="204" t="e">
        <v>#N/A</v>
      </c>
      <c r="AV51" s="204" t="e">
        <v>#N/A</v>
      </c>
      <c r="AW51" s="198" t="e">
        <v>#N/A</v>
      </c>
      <c r="AX51" s="204">
        <v>4.5818159999999999</v>
      </c>
      <c r="AY51" s="204">
        <v>2.4824389999999998</v>
      </c>
      <c r="AZ51" s="198">
        <v>1.8456912737835653</v>
      </c>
      <c r="BA51" s="204">
        <v>4.7082459999999999</v>
      </c>
      <c r="BB51" s="204">
        <v>2.4545140000000001</v>
      </c>
      <c r="BC51" s="198">
        <v>1.9181988776596914</v>
      </c>
      <c r="BD51" s="204">
        <v>4.8582090000000004</v>
      </c>
      <c r="BE51" s="204">
        <v>2.4530069999999999</v>
      </c>
      <c r="BF51" s="198">
        <v>1.9805116740392508</v>
      </c>
      <c r="BG51" s="204">
        <v>4.8625959999999999</v>
      </c>
      <c r="BH51" s="204">
        <v>2.4610479999999999</v>
      </c>
      <c r="BI51" s="198">
        <v>1.9758233077940781</v>
      </c>
      <c r="BJ51" s="204">
        <v>4.8683420000000002</v>
      </c>
      <c r="BK51" s="204">
        <v>2.4674489999999998</v>
      </c>
      <c r="BL51" s="198">
        <v>1.9730263928454046</v>
      </c>
      <c r="BM51" s="204">
        <v>4.8985019999999997</v>
      </c>
      <c r="BN51" s="204">
        <v>2.4622730000000002</v>
      </c>
      <c r="BO51" s="198">
        <v>1.9894227813081651</v>
      </c>
      <c r="BP51" s="204">
        <v>4.9531229999999997</v>
      </c>
      <c r="BQ51" s="204">
        <v>2.44754</v>
      </c>
      <c r="BR51" s="198">
        <v>2.0237148320354312</v>
      </c>
      <c r="BS51" s="204">
        <v>4.9954409999999996</v>
      </c>
      <c r="BT51" s="204">
        <v>2.4039920000000001</v>
      </c>
      <c r="BU51" s="198">
        <v>2.0779773809563422</v>
      </c>
      <c r="BV51" s="204">
        <v>5.1022400000000001</v>
      </c>
      <c r="BW51" s="204">
        <v>2.3850850000000001</v>
      </c>
      <c r="BX51" s="198">
        <v>2.139227742407503</v>
      </c>
      <c r="BY51" s="204">
        <v>5.2441709999999997</v>
      </c>
      <c r="BZ51" s="204">
        <v>2.3440780000000001</v>
      </c>
      <c r="CA51" s="198">
        <v>2.2371998713353394</v>
      </c>
      <c r="CB51" s="204">
        <v>4.990443</v>
      </c>
      <c r="CC51" s="204">
        <v>2.2358959999999999</v>
      </c>
      <c r="CD51" s="198">
        <v>2.2319656191522328</v>
      </c>
      <c r="CE51" s="204">
        <v>5.2640760000000002</v>
      </c>
      <c r="CF51" s="204">
        <v>2.2543890000000002</v>
      </c>
      <c r="CG51" s="198">
        <v>2.3350344594477703</v>
      </c>
      <c r="CH51" s="204">
        <v>5.2903580000000003</v>
      </c>
      <c r="CI51" s="204">
        <v>2.195684</v>
      </c>
      <c r="CJ51" s="198">
        <v>2.4094350553176143</v>
      </c>
      <c r="CK51" s="204">
        <v>5.2395639999999997</v>
      </c>
      <c r="CL51" s="204">
        <v>2.1087929999999999</v>
      </c>
      <c r="CM51" s="198">
        <v>2.4846269880448197</v>
      </c>
    </row>
    <row r="52" spans="1:91" s="132" customFormat="1" x14ac:dyDescent="0.2">
      <c r="A52" s="132" t="s">
        <v>377</v>
      </c>
      <c r="B52" s="107" t="s">
        <v>254</v>
      </c>
      <c r="C52" s="107" t="s">
        <v>263</v>
      </c>
      <c r="D52" s="2" t="s">
        <v>111</v>
      </c>
      <c r="E52" s="204" t="e">
        <v>#N/A</v>
      </c>
      <c r="F52" s="192" t="e">
        <v>#N/A</v>
      </c>
      <c r="G52" s="198" t="e">
        <v>#N/A</v>
      </c>
      <c r="H52" s="204" t="e">
        <v>#N/A</v>
      </c>
      <c r="I52" s="192" t="e">
        <v>#N/A</v>
      </c>
      <c r="J52" s="198" t="e">
        <v>#N/A</v>
      </c>
      <c r="K52" s="204" t="e">
        <v>#N/A</v>
      </c>
      <c r="L52" s="192" t="e">
        <v>#N/A</v>
      </c>
      <c r="M52" s="198" t="e">
        <v>#N/A</v>
      </c>
      <c r="N52" s="204" t="e">
        <v>#N/A</v>
      </c>
      <c r="O52" s="192" t="e">
        <v>#N/A</v>
      </c>
      <c r="P52" s="198" t="e">
        <v>#N/A</v>
      </c>
      <c r="Q52" s="204" t="e">
        <v>#N/A</v>
      </c>
      <c r="R52" s="192" t="e">
        <v>#N/A</v>
      </c>
      <c r="S52" s="198" t="e">
        <v>#N/A</v>
      </c>
      <c r="T52" s="204" t="e">
        <v>#N/A</v>
      </c>
      <c r="U52" s="192" t="e">
        <v>#N/A</v>
      </c>
      <c r="V52" s="198" t="e">
        <v>#N/A</v>
      </c>
      <c r="W52" s="204" t="e">
        <v>#N/A</v>
      </c>
      <c r="X52" s="192" t="e">
        <v>#N/A</v>
      </c>
      <c r="Y52" s="198" t="e">
        <v>#N/A</v>
      </c>
      <c r="Z52" s="204" t="e">
        <v>#N/A</v>
      </c>
      <c r="AA52" s="192" t="e">
        <v>#N/A</v>
      </c>
      <c r="AB52" s="198" t="e">
        <v>#N/A</v>
      </c>
      <c r="AC52" s="204" t="e">
        <v>#N/A</v>
      </c>
      <c r="AD52" s="192" t="e">
        <v>#N/A</v>
      </c>
      <c r="AE52" s="198" t="e">
        <v>#N/A</v>
      </c>
      <c r="AF52" s="204" t="e">
        <v>#N/A</v>
      </c>
      <c r="AG52" s="192" t="e">
        <v>#N/A</v>
      </c>
      <c r="AH52" s="198" t="e">
        <v>#N/A</v>
      </c>
      <c r="AI52" s="204" t="e">
        <v>#N/A</v>
      </c>
      <c r="AJ52" s="204" t="e">
        <v>#N/A</v>
      </c>
      <c r="AK52" s="198" t="e">
        <v>#N/A</v>
      </c>
      <c r="AL52" s="204" t="e">
        <v>#N/A</v>
      </c>
      <c r="AM52" s="204" t="e">
        <v>#N/A</v>
      </c>
      <c r="AN52" s="198" t="e">
        <v>#N/A</v>
      </c>
      <c r="AO52" s="204" t="e">
        <v>#N/A</v>
      </c>
      <c r="AP52" s="204" t="e">
        <v>#N/A</v>
      </c>
      <c r="AQ52" s="198" t="e">
        <v>#N/A</v>
      </c>
      <c r="AR52" s="204" t="e">
        <v>#N/A</v>
      </c>
      <c r="AS52" s="204" t="e">
        <v>#N/A</v>
      </c>
      <c r="AT52" s="198" t="e">
        <v>#N/A</v>
      </c>
      <c r="AU52" s="204" t="e">
        <v>#N/A</v>
      </c>
      <c r="AV52" s="204" t="e">
        <v>#N/A</v>
      </c>
      <c r="AW52" s="198" t="e">
        <v>#N/A</v>
      </c>
      <c r="AX52" s="204">
        <v>11.840203000000001</v>
      </c>
      <c r="AY52" s="204">
        <v>5.477716</v>
      </c>
      <c r="AZ52" s="198">
        <v>2.1615218824780258</v>
      </c>
      <c r="BA52" s="204">
        <v>11.872854999999999</v>
      </c>
      <c r="BB52" s="204">
        <v>5.4290589999999996</v>
      </c>
      <c r="BC52" s="198">
        <v>2.1869084495121531</v>
      </c>
      <c r="BD52" s="204">
        <v>12.038354</v>
      </c>
      <c r="BE52" s="204">
        <v>5.3867900000000004</v>
      </c>
      <c r="BF52" s="198">
        <v>2.2347917776635065</v>
      </c>
      <c r="BG52" s="204">
        <v>12.176405000000001</v>
      </c>
      <c r="BH52" s="204">
        <v>5.3459070000000004</v>
      </c>
      <c r="BI52" s="198">
        <v>2.2777061030055328</v>
      </c>
      <c r="BJ52" s="204">
        <v>12.271750000000001</v>
      </c>
      <c r="BK52" s="204">
        <v>5.308249</v>
      </c>
      <c r="BL52" s="198">
        <v>2.3118263668490306</v>
      </c>
      <c r="BM52" s="204">
        <v>12.169404</v>
      </c>
      <c r="BN52" s="204">
        <v>5.2132009999999998</v>
      </c>
      <c r="BO52" s="198">
        <v>2.3343439088575333</v>
      </c>
      <c r="BP52" s="204">
        <v>12.088321000000001</v>
      </c>
      <c r="BQ52" s="204">
        <v>5.1334489999999997</v>
      </c>
      <c r="BR52" s="198">
        <v>2.3548146674876875</v>
      </c>
      <c r="BS52" s="204">
        <v>12.052398999999999</v>
      </c>
      <c r="BT52" s="204">
        <v>5.0691870000000003</v>
      </c>
      <c r="BU52" s="198">
        <v>2.3775802707613662</v>
      </c>
      <c r="BV52" s="204">
        <v>11.88626</v>
      </c>
      <c r="BW52" s="204">
        <v>4.9693399999999999</v>
      </c>
      <c r="BX52" s="198">
        <v>2.3919192488338492</v>
      </c>
      <c r="BY52" s="204">
        <v>11.836672999999999</v>
      </c>
      <c r="BZ52" s="204">
        <v>4.8562050000000001</v>
      </c>
      <c r="CA52" s="198">
        <v>2.4374327278193566</v>
      </c>
      <c r="CB52" s="204">
        <v>11.281216000000001</v>
      </c>
      <c r="CC52" s="204">
        <v>4.6880569999999997</v>
      </c>
      <c r="CD52" s="198">
        <v>2.4063734719949013</v>
      </c>
      <c r="CE52" s="204">
        <v>11.98071</v>
      </c>
      <c r="CF52" s="204">
        <v>4.7370469999999996</v>
      </c>
      <c r="CG52" s="198">
        <v>2.5291516001424519</v>
      </c>
      <c r="CH52" s="204">
        <v>11.945062</v>
      </c>
      <c r="CI52" s="204">
        <v>4.6541689999999996</v>
      </c>
      <c r="CJ52" s="198">
        <v>2.5665294921606847</v>
      </c>
      <c r="CK52" s="204">
        <v>12.018272</v>
      </c>
      <c r="CL52" s="204">
        <v>4.5547170000000001</v>
      </c>
      <c r="CM52" s="198">
        <v>2.6386429716709072</v>
      </c>
    </row>
    <row r="53" spans="1:91" s="132" customFormat="1" ht="12" x14ac:dyDescent="0.2">
      <c r="B53" s="107"/>
      <c r="C53" s="107"/>
      <c r="D53" s="107"/>
      <c r="E53" s="190"/>
      <c r="F53" s="190"/>
      <c r="G53" s="199"/>
      <c r="H53" s="190"/>
      <c r="I53" s="190"/>
      <c r="J53" s="199"/>
      <c r="K53" s="190"/>
      <c r="L53" s="190"/>
      <c r="M53" s="199"/>
      <c r="N53" s="190"/>
      <c r="O53" s="190"/>
      <c r="P53" s="199"/>
      <c r="Q53" s="190"/>
      <c r="R53" s="190"/>
      <c r="S53" s="199"/>
      <c r="T53" s="190"/>
      <c r="U53" s="190"/>
      <c r="V53" s="199"/>
      <c r="W53" s="190"/>
      <c r="X53" s="190"/>
      <c r="Y53" s="199"/>
      <c r="Z53" s="190"/>
      <c r="AA53" s="190"/>
      <c r="AB53" s="199"/>
      <c r="AC53" s="190"/>
      <c r="AD53" s="190"/>
      <c r="AE53" s="199"/>
      <c r="AF53" s="190"/>
      <c r="AG53" s="190"/>
      <c r="AH53" s="199"/>
    </row>
    <row r="54" spans="1:91" s="132" customFormat="1" ht="12" x14ac:dyDescent="0.2">
      <c r="B54" s="107"/>
      <c r="C54" s="107"/>
      <c r="D54" s="107"/>
      <c r="E54" s="190"/>
      <c r="F54" s="190"/>
      <c r="G54" s="199"/>
      <c r="H54" s="190"/>
      <c r="I54" s="190"/>
      <c r="J54" s="199"/>
      <c r="K54" s="190"/>
      <c r="L54" s="190"/>
      <c r="M54" s="199"/>
      <c r="N54" s="190"/>
      <c r="O54" s="190"/>
      <c r="P54" s="199"/>
      <c r="Q54" s="190"/>
      <c r="R54" s="190"/>
      <c r="S54" s="199"/>
      <c r="T54" s="190"/>
      <c r="U54" s="190"/>
      <c r="V54" s="199"/>
      <c r="W54" s="190"/>
      <c r="X54" s="190"/>
      <c r="Y54" s="199"/>
      <c r="Z54" s="190"/>
      <c r="AA54" s="190"/>
      <c r="AB54" s="199"/>
      <c r="AC54" s="190"/>
      <c r="AD54" s="190"/>
      <c r="AE54" s="199"/>
      <c r="AF54" s="190"/>
      <c r="AG54" s="190"/>
      <c r="AH54" s="199"/>
    </row>
    <row r="55" spans="1:91" s="132" customFormat="1" ht="12" x14ac:dyDescent="0.2">
      <c r="B55" s="107"/>
      <c r="C55" s="107"/>
      <c r="D55" s="107" t="s">
        <v>283</v>
      </c>
      <c r="E55" s="190"/>
      <c r="F55" s="190"/>
      <c r="G55" s="199"/>
      <c r="H55" s="190"/>
      <c r="I55" s="190"/>
      <c r="J55" s="199"/>
      <c r="K55" s="190"/>
      <c r="L55" s="190"/>
      <c r="M55" s="199"/>
      <c r="N55" s="190"/>
      <c r="O55" s="190"/>
      <c r="P55" s="199"/>
      <c r="Q55" s="190"/>
      <c r="R55" s="190"/>
      <c r="S55" s="199"/>
      <c r="T55" s="190"/>
      <c r="U55" s="190"/>
      <c r="V55" s="199"/>
      <c r="W55" s="190"/>
      <c r="X55" s="190"/>
      <c r="Y55" s="199"/>
      <c r="Z55" s="190"/>
      <c r="AA55" s="190"/>
      <c r="AB55" s="199"/>
      <c r="AC55" s="190"/>
      <c r="AD55" s="190"/>
      <c r="AE55" s="199"/>
      <c r="AF55" s="190"/>
      <c r="AG55" s="190"/>
      <c r="AH55" s="199"/>
    </row>
    <row r="56" spans="1:91" s="132" customFormat="1" x14ac:dyDescent="0.2">
      <c r="B56" s="107"/>
      <c r="C56" s="107"/>
      <c r="D56" s="107" t="s">
        <v>285</v>
      </c>
      <c r="E56" s="187"/>
      <c r="F56" s="187"/>
      <c r="G56" s="195"/>
      <c r="H56" s="187"/>
      <c r="I56" s="187"/>
      <c r="J56" s="195"/>
      <c r="K56" s="187"/>
      <c r="L56" s="187"/>
      <c r="M56" s="195"/>
      <c r="N56" s="187"/>
      <c r="O56" s="187"/>
      <c r="P56" s="195"/>
      <c r="Q56" s="187"/>
      <c r="R56" s="187"/>
      <c r="S56" s="195"/>
      <c r="T56" s="187"/>
      <c r="U56" s="187"/>
      <c r="V56" s="195"/>
      <c r="W56" s="187"/>
      <c r="X56" s="187"/>
      <c r="Y56" s="195"/>
      <c r="Z56" s="187"/>
      <c r="AA56" s="187"/>
      <c r="AB56" s="195"/>
      <c r="AC56" s="187"/>
      <c r="AD56" s="187"/>
      <c r="AE56" s="195"/>
      <c r="AF56" s="187"/>
      <c r="AG56" s="187"/>
      <c r="AH56" s="195"/>
    </row>
    <row r="57" spans="1:91" s="132" customFormat="1" ht="12" x14ac:dyDescent="0.2">
      <c r="B57" s="107"/>
      <c r="C57" s="107"/>
      <c r="D57" s="107" t="s">
        <v>264</v>
      </c>
      <c r="E57" s="190"/>
      <c r="F57" s="190"/>
      <c r="G57" s="199"/>
      <c r="H57" s="190"/>
      <c r="I57" s="190"/>
      <c r="J57" s="199"/>
      <c r="K57" s="190"/>
      <c r="L57" s="190"/>
      <c r="M57" s="199"/>
      <c r="N57" s="190"/>
      <c r="O57" s="190"/>
      <c r="P57" s="199"/>
      <c r="Q57" s="190"/>
      <c r="R57" s="190"/>
      <c r="S57" s="199"/>
      <c r="T57" s="190"/>
      <c r="U57" s="190"/>
      <c r="V57" s="199"/>
      <c r="W57" s="190"/>
      <c r="X57" s="190"/>
      <c r="Y57" s="199"/>
      <c r="Z57" s="190"/>
      <c r="AA57" s="190"/>
      <c r="AB57" s="199"/>
      <c r="AC57" s="190"/>
      <c r="AD57" s="190"/>
      <c r="AE57" s="199"/>
      <c r="AF57" s="190"/>
      <c r="AG57" s="190"/>
      <c r="AH57" s="199"/>
    </row>
    <row r="58" spans="1:91" s="132" customFormat="1" ht="12" x14ac:dyDescent="0.2">
      <c r="B58" s="107"/>
      <c r="C58" s="107"/>
      <c r="D58" s="107" t="s">
        <v>265</v>
      </c>
      <c r="E58" s="190"/>
      <c r="F58" s="190"/>
      <c r="G58" s="199"/>
      <c r="H58" s="190"/>
      <c r="I58" s="190"/>
      <c r="J58" s="199"/>
      <c r="K58" s="190"/>
      <c r="L58" s="190"/>
      <c r="M58" s="199"/>
      <c r="N58" s="190"/>
      <c r="O58" s="190"/>
      <c r="P58" s="199"/>
      <c r="Q58" s="190"/>
      <c r="R58" s="190"/>
      <c r="S58" s="199"/>
      <c r="T58" s="190"/>
      <c r="U58" s="190"/>
      <c r="V58" s="199"/>
      <c r="W58" s="190"/>
      <c r="X58" s="190"/>
      <c r="Y58" s="199"/>
      <c r="Z58" s="190"/>
      <c r="AA58" s="190"/>
      <c r="AB58" s="199"/>
      <c r="AC58" s="190"/>
      <c r="AD58" s="190"/>
      <c r="AE58" s="199"/>
      <c r="AF58" s="190"/>
      <c r="AG58" s="190"/>
      <c r="AH58" s="199"/>
    </row>
    <row r="59" spans="1:91" s="132" customFormat="1" ht="12" x14ac:dyDescent="0.2">
      <c r="B59" s="107"/>
      <c r="C59" s="107"/>
      <c r="D59" s="107"/>
      <c r="E59" s="188" t="s">
        <v>256</v>
      </c>
      <c r="F59" s="188" t="s">
        <v>257</v>
      </c>
      <c r="G59" s="196" t="s">
        <v>258</v>
      </c>
      <c r="H59" s="188" t="s">
        <v>256</v>
      </c>
      <c r="I59" s="188" t="s">
        <v>257</v>
      </c>
      <c r="J59" s="196" t="s">
        <v>258</v>
      </c>
      <c r="K59" s="188" t="s">
        <v>256</v>
      </c>
      <c r="L59" s="188" t="s">
        <v>257</v>
      </c>
      <c r="M59" s="196" t="s">
        <v>258</v>
      </c>
      <c r="N59" s="188" t="s">
        <v>256</v>
      </c>
      <c r="O59" s="188" t="s">
        <v>257</v>
      </c>
      <c r="P59" s="196" t="s">
        <v>258</v>
      </c>
      <c r="Q59" s="206" t="s">
        <v>256</v>
      </c>
      <c r="R59" s="206" t="s">
        <v>257</v>
      </c>
      <c r="S59" s="196" t="s">
        <v>258</v>
      </c>
      <c r="T59" s="188" t="s">
        <v>256</v>
      </c>
      <c r="U59" s="188" t="s">
        <v>257</v>
      </c>
      <c r="V59" s="196" t="s">
        <v>258</v>
      </c>
      <c r="W59" s="188" t="s">
        <v>256</v>
      </c>
      <c r="X59" s="188" t="s">
        <v>257</v>
      </c>
      <c r="Y59" s="196" t="s">
        <v>258</v>
      </c>
      <c r="Z59" s="188" t="s">
        <v>256</v>
      </c>
      <c r="AA59" s="188" t="s">
        <v>257</v>
      </c>
      <c r="AB59" s="196" t="s">
        <v>258</v>
      </c>
      <c r="AC59" s="188" t="s">
        <v>301</v>
      </c>
      <c r="AD59" s="188" t="s">
        <v>302</v>
      </c>
      <c r="AE59" s="196" t="s">
        <v>258</v>
      </c>
      <c r="AF59" s="188" t="s">
        <v>301</v>
      </c>
      <c r="AG59" s="188" t="s">
        <v>302</v>
      </c>
      <c r="AH59" s="196" t="s">
        <v>258</v>
      </c>
      <c r="AI59" s="188" t="s">
        <v>301</v>
      </c>
      <c r="AJ59" s="188" t="s">
        <v>302</v>
      </c>
      <c r="AK59" s="196" t="s">
        <v>258</v>
      </c>
      <c r="AL59" s="188" t="s">
        <v>301</v>
      </c>
      <c r="AM59" s="188" t="s">
        <v>302</v>
      </c>
      <c r="AN59" s="196" t="s">
        <v>258</v>
      </c>
      <c r="AO59" s="188" t="s">
        <v>301</v>
      </c>
      <c r="AP59" s="188" t="s">
        <v>302</v>
      </c>
      <c r="AQ59" s="196" t="s">
        <v>258</v>
      </c>
      <c r="AR59" s="188" t="s">
        <v>301</v>
      </c>
      <c r="AS59" s="188" t="s">
        <v>302</v>
      </c>
      <c r="AT59" s="196" t="s">
        <v>258</v>
      </c>
      <c r="AU59" s="188" t="s">
        <v>301</v>
      </c>
      <c r="AV59" s="188" t="s">
        <v>302</v>
      </c>
      <c r="AW59" s="196" t="s">
        <v>258</v>
      </c>
      <c r="AX59" s="188" t="s">
        <v>301</v>
      </c>
      <c r="AY59" s="188" t="s">
        <v>302</v>
      </c>
      <c r="AZ59" s="196" t="s">
        <v>258</v>
      </c>
      <c r="BA59" s="188" t="s">
        <v>301</v>
      </c>
      <c r="BB59" s="188" t="s">
        <v>302</v>
      </c>
      <c r="BC59" s="196" t="s">
        <v>258</v>
      </c>
      <c r="BD59" s="188" t="s">
        <v>301</v>
      </c>
      <c r="BE59" s="188" t="s">
        <v>302</v>
      </c>
      <c r="BF59" s="196" t="s">
        <v>258</v>
      </c>
      <c r="BG59" s="188" t="s">
        <v>301</v>
      </c>
      <c r="BH59" s="188" t="s">
        <v>302</v>
      </c>
      <c r="BI59" s="196" t="s">
        <v>258</v>
      </c>
      <c r="BJ59" s="188" t="s">
        <v>301</v>
      </c>
      <c r="BK59" s="188" t="s">
        <v>302</v>
      </c>
      <c r="BL59" s="196" t="s">
        <v>258</v>
      </c>
      <c r="BM59" s="188" t="s">
        <v>301</v>
      </c>
      <c r="BN59" s="188" t="s">
        <v>302</v>
      </c>
      <c r="BO59" s="196" t="s">
        <v>258</v>
      </c>
      <c r="BP59" s="188" t="s">
        <v>301</v>
      </c>
      <c r="BQ59" s="188" t="s">
        <v>302</v>
      </c>
      <c r="BR59" s="196" t="s">
        <v>258</v>
      </c>
      <c r="BS59" s="188" t="s">
        <v>301</v>
      </c>
      <c r="BT59" s="188" t="s">
        <v>302</v>
      </c>
      <c r="BU59" s="196" t="s">
        <v>258</v>
      </c>
      <c r="BV59" s="188" t="s">
        <v>301</v>
      </c>
      <c r="BW59" s="188" t="s">
        <v>302</v>
      </c>
      <c r="BX59" s="196" t="s">
        <v>258</v>
      </c>
      <c r="BY59" s="188" t="s">
        <v>301</v>
      </c>
      <c r="BZ59" s="188" t="s">
        <v>302</v>
      </c>
      <c r="CA59" s="196" t="s">
        <v>258</v>
      </c>
      <c r="CB59" s="188" t="s">
        <v>301</v>
      </c>
      <c r="CC59" s="188" t="s">
        <v>302</v>
      </c>
      <c r="CD59" s="196" t="s">
        <v>258</v>
      </c>
      <c r="CE59" s="188" t="s">
        <v>301</v>
      </c>
      <c r="CF59" s="188" t="s">
        <v>302</v>
      </c>
      <c r="CG59" s="196" t="s">
        <v>258</v>
      </c>
      <c r="CH59" s="188" t="s">
        <v>301</v>
      </c>
      <c r="CI59" s="188" t="s">
        <v>302</v>
      </c>
      <c r="CJ59" s="196" t="s">
        <v>258</v>
      </c>
      <c r="CK59" s="188" t="s">
        <v>301</v>
      </c>
      <c r="CL59" s="188" t="s">
        <v>302</v>
      </c>
      <c r="CM59" s="196" t="s">
        <v>258</v>
      </c>
    </row>
    <row r="60" spans="1:91" s="132" customFormat="1" ht="12" x14ac:dyDescent="0.2">
      <c r="B60" s="107"/>
      <c r="C60" s="107"/>
      <c r="D60" s="107"/>
      <c r="E60" s="188" t="s">
        <v>316</v>
      </c>
      <c r="F60" s="188" t="s">
        <v>316</v>
      </c>
      <c r="G60" s="188" t="s">
        <v>316</v>
      </c>
      <c r="H60" s="188" t="s">
        <v>317</v>
      </c>
      <c r="I60" s="188" t="s">
        <v>317</v>
      </c>
      <c r="J60" s="188" t="s">
        <v>317</v>
      </c>
      <c r="K60" s="188" t="s">
        <v>318</v>
      </c>
      <c r="L60" s="188" t="s">
        <v>318</v>
      </c>
      <c r="M60" s="188" t="s">
        <v>318</v>
      </c>
      <c r="N60" s="188" t="s">
        <v>319</v>
      </c>
      <c r="O60" s="188" t="s">
        <v>319</v>
      </c>
      <c r="P60" s="188" t="s">
        <v>319</v>
      </c>
      <c r="Q60" s="188" t="s">
        <v>320</v>
      </c>
      <c r="R60" s="188" t="s">
        <v>320</v>
      </c>
      <c r="S60" s="188" t="s">
        <v>320</v>
      </c>
      <c r="T60" s="188" t="s">
        <v>259</v>
      </c>
      <c r="U60" s="188" t="s">
        <v>259</v>
      </c>
      <c r="V60" s="188" t="s">
        <v>259</v>
      </c>
      <c r="W60" s="188" t="s">
        <v>272</v>
      </c>
      <c r="X60" s="188" t="s">
        <v>272</v>
      </c>
      <c r="Y60" s="188" t="s">
        <v>272</v>
      </c>
      <c r="Z60" s="188" t="s">
        <v>284</v>
      </c>
      <c r="AA60" s="188" t="s">
        <v>284</v>
      </c>
      <c r="AB60" s="188" t="s">
        <v>284</v>
      </c>
      <c r="AC60" s="188" t="s">
        <v>300</v>
      </c>
      <c r="AD60" s="188" t="s">
        <v>300</v>
      </c>
      <c r="AE60" s="188" t="s">
        <v>300</v>
      </c>
      <c r="AF60" s="188" t="s">
        <v>307</v>
      </c>
      <c r="AG60" s="188" t="s">
        <v>307</v>
      </c>
      <c r="AH60" s="188" t="s">
        <v>307</v>
      </c>
      <c r="AI60" s="188" t="s">
        <v>313</v>
      </c>
      <c r="AJ60" s="188" t="s">
        <v>313</v>
      </c>
      <c r="AK60" s="188" t="s">
        <v>313</v>
      </c>
      <c r="AL60" s="188" t="s">
        <v>315</v>
      </c>
      <c r="AM60" s="188" t="s">
        <v>315</v>
      </c>
      <c r="AN60" s="188" t="s">
        <v>315</v>
      </c>
      <c r="AO60" s="188" t="s">
        <v>322</v>
      </c>
      <c r="AP60" s="188" t="s">
        <v>322</v>
      </c>
      <c r="AQ60" s="188" t="s">
        <v>322</v>
      </c>
      <c r="AR60" s="188" t="s">
        <v>323</v>
      </c>
      <c r="AS60" s="188" t="s">
        <v>323</v>
      </c>
      <c r="AT60" s="188" t="s">
        <v>323</v>
      </c>
      <c r="AU60" s="188" t="s">
        <v>324</v>
      </c>
      <c r="AV60" s="188" t="s">
        <v>324</v>
      </c>
      <c r="AW60" s="188" t="s">
        <v>324</v>
      </c>
      <c r="AX60" s="188" t="s">
        <v>325</v>
      </c>
      <c r="AY60" s="188" t="s">
        <v>325</v>
      </c>
      <c r="AZ60" s="188" t="s">
        <v>325</v>
      </c>
      <c r="BA60" s="188" t="s">
        <v>328</v>
      </c>
      <c r="BB60" s="188" t="s">
        <v>328</v>
      </c>
      <c r="BC60" s="188" t="s">
        <v>328</v>
      </c>
      <c r="BD60" s="188" t="s">
        <v>329</v>
      </c>
      <c r="BE60" s="188" t="s">
        <v>329</v>
      </c>
      <c r="BF60" s="188" t="s">
        <v>329</v>
      </c>
      <c r="BG60" s="188" t="s">
        <v>330</v>
      </c>
      <c r="BH60" s="188" t="s">
        <v>330</v>
      </c>
      <c r="BI60" s="188" t="s">
        <v>330</v>
      </c>
      <c r="BJ60" s="188" t="s">
        <v>331</v>
      </c>
      <c r="BK60" s="188" t="s">
        <v>331</v>
      </c>
      <c r="BL60" s="188" t="s">
        <v>331</v>
      </c>
      <c r="BM60" s="188" t="s">
        <v>332</v>
      </c>
      <c r="BN60" s="188" t="s">
        <v>332</v>
      </c>
      <c r="BO60" s="188" t="s">
        <v>332</v>
      </c>
      <c r="BP60" s="188" t="s">
        <v>333</v>
      </c>
      <c r="BQ60" s="188" t="s">
        <v>333</v>
      </c>
      <c r="BR60" s="188" t="s">
        <v>333</v>
      </c>
      <c r="BS60" s="188" t="s">
        <v>334</v>
      </c>
      <c r="BT60" s="188" t="s">
        <v>334</v>
      </c>
      <c r="BU60" s="188" t="s">
        <v>334</v>
      </c>
      <c r="BV60" s="188" t="s">
        <v>335</v>
      </c>
      <c r="BW60" s="188" t="s">
        <v>335</v>
      </c>
      <c r="BX60" s="188" t="s">
        <v>335</v>
      </c>
      <c r="BY60" s="188" t="s">
        <v>337</v>
      </c>
      <c r="BZ60" s="188" t="s">
        <v>337</v>
      </c>
      <c r="CA60" s="188" t="s">
        <v>337</v>
      </c>
      <c r="CB60" s="188" t="s">
        <v>338</v>
      </c>
      <c r="CC60" s="188" t="s">
        <v>338</v>
      </c>
      <c r="CD60" s="188" t="s">
        <v>338</v>
      </c>
      <c r="CE60" s="188" t="s">
        <v>339</v>
      </c>
      <c r="CF60" s="188" t="s">
        <v>339</v>
      </c>
      <c r="CG60" s="188" t="s">
        <v>339</v>
      </c>
      <c r="CH60" s="188" t="s">
        <v>340</v>
      </c>
      <c r="CI60" s="188" t="s">
        <v>340</v>
      </c>
      <c r="CJ60" s="188" t="s">
        <v>340</v>
      </c>
      <c r="CK60" s="188" t="s">
        <v>341</v>
      </c>
      <c r="CL60" s="188" t="s">
        <v>341</v>
      </c>
      <c r="CM60" s="188" t="s">
        <v>341</v>
      </c>
    </row>
    <row r="61" spans="1:91" s="132" customFormat="1" ht="12" x14ac:dyDescent="0.2">
      <c r="B61" s="154" t="s">
        <v>260</v>
      </c>
      <c r="C61" s="155" t="s">
        <v>261</v>
      </c>
      <c r="D61" s="154" t="s">
        <v>262</v>
      </c>
      <c r="E61" s="189" t="s">
        <v>97</v>
      </c>
      <c r="F61" s="189" t="s">
        <v>97</v>
      </c>
      <c r="G61" s="197" t="s">
        <v>96</v>
      </c>
      <c r="H61" s="189" t="s">
        <v>97</v>
      </c>
      <c r="I61" s="189" t="s">
        <v>97</v>
      </c>
      <c r="J61" s="197" t="s">
        <v>96</v>
      </c>
      <c r="K61" s="189" t="s">
        <v>97</v>
      </c>
      <c r="L61" s="189" t="s">
        <v>97</v>
      </c>
      <c r="M61" s="197" t="s">
        <v>96</v>
      </c>
      <c r="N61" s="189" t="s">
        <v>97</v>
      </c>
      <c r="O61" s="189" t="s">
        <v>97</v>
      </c>
      <c r="P61" s="197" t="s">
        <v>96</v>
      </c>
      <c r="Q61" s="189" t="s">
        <v>97</v>
      </c>
      <c r="R61" s="189" t="s">
        <v>97</v>
      </c>
      <c r="S61" s="197" t="s">
        <v>96</v>
      </c>
      <c r="T61" s="189" t="s">
        <v>97</v>
      </c>
      <c r="U61" s="189" t="s">
        <v>97</v>
      </c>
      <c r="V61" s="197" t="s">
        <v>96</v>
      </c>
      <c r="W61" s="189" t="s">
        <v>97</v>
      </c>
      <c r="X61" s="189" t="s">
        <v>97</v>
      </c>
      <c r="Y61" s="197" t="s">
        <v>96</v>
      </c>
      <c r="Z61" s="189" t="s">
        <v>97</v>
      </c>
      <c r="AA61" s="189" t="s">
        <v>97</v>
      </c>
      <c r="AB61" s="197" t="s">
        <v>96</v>
      </c>
      <c r="AC61" s="189" t="s">
        <v>303</v>
      </c>
      <c r="AD61" s="189" t="s">
        <v>303</v>
      </c>
      <c r="AE61" s="197" t="s">
        <v>304</v>
      </c>
      <c r="AF61" s="189" t="s">
        <v>303</v>
      </c>
      <c r="AG61" s="189" t="s">
        <v>303</v>
      </c>
      <c r="AH61" s="197" t="s">
        <v>304</v>
      </c>
      <c r="AI61" s="189" t="s">
        <v>303</v>
      </c>
      <c r="AJ61" s="189" t="s">
        <v>303</v>
      </c>
      <c r="AK61" s="197" t="s">
        <v>304</v>
      </c>
      <c r="AL61" s="189" t="s">
        <v>303</v>
      </c>
      <c r="AM61" s="189" t="s">
        <v>303</v>
      </c>
      <c r="AN61" s="197" t="s">
        <v>304</v>
      </c>
      <c r="AO61" s="189" t="s">
        <v>303</v>
      </c>
      <c r="AP61" s="189" t="s">
        <v>303</v>
      </c>
      <c r="AQ61" s="197" t="s">
        <v>304</v>
      </c>
      <c r="AR61" s="189" t="s">
        <v>303</v>
      </c>
      <c r="AS61" s="189" t="s">
        <v>303</v>
      </c>
      <c r="AT61" s="197" t="s">
        <v>304</v>
      </c>
      <c r="AU61" s="189" t="s">
        <v>303</v>
      </c>
      <c r="AV61" s="189" t="s">
        <v>303</v>
      </c>
      <c r="AW61" s="197" t="s">
        <v>304</v>
      </c>
      <c r="AX61" s="189" t="s">
        <v>303</v>
      </c>
      <c r="AY61" s="189" t="s">
        <v>303</v>
      </c>
      <c r="AZ61" s="197" t="s">
        <v>304</v>
      </c>
      <c r="BA61" s="189" t="s">
        <v>303</v>
      </c>
      <c r="BB61" s="189" t="s">
        <v>303</v>
      </c>
      <c r="BC61" s="197" t="s">
        <v>304</v>
      </c>
      <c r="BD61" s="189" t="s">
        <v>303</v>
      </c>
      <c r="BE61" s="189" t="s">
        <v>303</v>
      </c>
      <c r="BF61" s="197" t="s">
        <v>304</v>
      </c>
      <c r="BG61" s="189" t="s">
        <v>303</v>
      </c>
      <c r="BH61" s="189" t="s">
        <v>303</v>
      </c>
      <c r="BI61" s="197" t="s">
        <v>304</v>
      </c>
      <c r="BJ61" s="189" t="s">
        <v>303</v>
      </c>
      <c r="BK61" s="189" t="s">
        <v>303</v>
      </c>
      <c r="BL61" s="197" t="s">
        <v>304</v>
      </c>
      <c r="BM61" s="189" t="s">
        <v>303</v>
      </c>
      <c r="BN61" s="189" t="s">
        <v>303</v>
      </c>
      <c r="BO61" s="197" t="s">
        <v>304</v>
      </c>
      <c r="BP61" s="189" t="s">
        <v>303</v>
      </c>
      <c r="BQ61" s="189" t="s">
        <v>303</v>
      </c>
      <c r="BR61" s="197" t="s">
        <v>304</v>
      </c>
      <c r="BS61" s="189" t="s">
        <v>303</v>
      </c>
      <c r="BT61" s="189" t="s">
        <v>303</v>
      </c>
      <c r="BU61" s="197" t="s">
        <v>304</v>
      </c>
      <c r="BV61" s="189" t="s">
        <v>303</v>
      </c>
      <c r="BW61" s="189" t="s">
        <v>303</v>
      </c>
      <c r="BX61" s="197" t="s">
        <v>304</v>
      </c>
      <c r="BY61" s="189" t="s">
        <v>303</v>
      </c>
      <c r="BZ61" s="189" t="s">
        <v>303</v>
      </c>
      <c r="CA61" s="197" t="s">
        <v>304</v>
      </c>
      <c r="CB61" s="189" t="s">
        <v>303</v>
      </c>
      <c r="CC61" s="189" t="s">
        <v>303</v>
      </c>
      <c r="CD61" s="197" t="s">
        <v>304</v>
      </c>
      <c r="CE61" s="189" t="s">
        <v>303</v>
      </c>
      <c r="CF61" s="189" t="s">
        <v>303</v>
      </c>
      <c r="CG61" s="197" t="s">
        <v>304</v>
      </c>
      <c r="CH61" s="189" t="s">
        <v>303</v>
      </c>
      <c r="CI61" s="189" t="s">
        <v>303</v>
      </c>
      <c r="CJ61" s="197" t="s">
        <v>304</v>
      </c>
      <c r="CK61" s="189" t="s">
        <v>303</v>
      </c>
      <c r="CL61" s="189" t="s">
        <v>303</v>
      </c>
      <c r="CM61" s="197" t="s">
        <v>304</v>
      </c>
    </row>
    <row r="62" spans="1:91" s="132" customFormat="1" x14ac:dyDescent="0.2">
      <c r="A62" s="132" t="s">
        <v>378</v>
      </c>
      <c r="B62" s="107" t="s">
        <v>253</v>
      </c>
      <c r="C62" s="107" t="s">
        <v>266</v>
      </c>
      <c r="D62" s="2" t="s">
        <v>308</v>
      </c>
      <c r="E62" s="204" t="e">
        <v>#N/A</v>
      </c>
      <c r="F62" s="192" t="e">
        <v>#N/A</v>
      </c>
      <c r="G62" s="198" t="e">
        <v>#N/A</v>
      </c>
      <c r="H62" s="204" t="e">
        <v>#N/A</v>
      </c>
      <c r="I62" s="192" t="e">
        <v>#N/A</v>
      </c>
      <c r="J62" s="198" t="e">
        <v>#N/A</v>
      </c>
      <c r="K62" s="204" t="e">
        <v>#N/A</v>
      </c>
      <c r="L62" s="192" t="e">
        <v>#N/A</v>
      </c>
      <c r="M62" s="198" t="e">
        <v>#N/A</v>
      </c>
      <c r="N62" s="204" t="e">
        <v>#N/A</v>
      </c>
      <c r="O62" s="192" t="e">
        <v>#N/A</v>
      </c>
      <c r="P62" s="198" t="e">
        <v>#N/A</v>
      </c>
      <c r="Q62" s="204" t="e">
        <v>#N/A</v>
      </c>
      <c r="R62" s="192" t="e">
        <v>#N/A</v>
      </c>
      <c r="S62" s="198" t="e">
        <v>#N/A</v>
      </c>
      <c r="T62" s="204" t="e">
        <v>#N/A</v>
      </c>
      <c r="U62" s="192" t="e">
        <v>#N/A</v>
      </c>
      <c r="V62" s="198" t="e">
        <v>#N/A</v>
      </c>
      <c r="W62" s="204" t="e">
        <v>#N/A</v>
      </c>
      <c r="X62" s="192" t="e">
        <v>#N/A</v>
      </c>
      <c r="Y62" s="198" t="e">
        <v>#N/A</v>
      </c>
      <c r="Z62" s="204" t="e">
        <v>#N/A</v>
      </c>
      <c r="AA62" s="192" t="e">
        <v>#N/A</v>
      </c>
      <c r="AB62" s="198" t="e">
        <v>#N/A</v>
      </c>
      <c r="AC62" s="204" t="e">
        <v>#N/A</v>
      </c>
      <c r="AD62" s="192" t="e">
        <v>#N/A</v>
      </c>
      <c r="AE62" s="198" t="e">
        <v>#N/A</v>
      </c>
      <c r="AF62" s="204" t="e">
        <v>#N/A</v>
      </c>
      <c r="AG62" s="192" t="e">
        <v>#N/A</v>
      </c>
      <c r="AH62" s="198" t="e">
        <v>#N/A</v>
      </c>
      <c r="AI62" s="204" t="e">
        <v>#N/A</v>
      </c>
      <c r="AJ62" s="204" t="e">
        <v>#N/A</v>
      </c>
      <c r="AK62" s="198" t="e">
        <v>#N/A</v>
      </c>
      <c r="AL62" s="204" t="e">
        <v>#N/A</v>
      </c>
      <c r="AM62" s="204" t="e">
        <v>#N/A</v>
      </c>
      <c r="AN62" s="198" t="e">
        <v>#N/A</v>
      </c>
      <c r="AO62" s="204" t="e">
        <v>#N/A</v>
      </c>
      <c r="AP62" s="204" t="e">
        <v>#N/A</v>
      </c>
      <c r="AQ62" s="198" t="e">
        <v>#N/A</v>
      </c>
      <c r="AR62" s="204" t="e">
        <v>#N/A</v>
      </c>
      <c r="AS62" s="204" t="e">
        <v>#N/A</v>
      </c>
      <c r="AT62" s="198" t="e">
        <v>#N/A</v>
      </c>
      <c r="AU62" s="204" t="e">
        <v>#N/A</v>
      </c>
      <c r="AV62" s="204" t="e">
        <v>#N/A</v>
      </c>
      <c r="AW62" s="198" t="e">
        <v>#N/A</v>
      </c>
      <c r="AX62" s="204">
        <v>14.302272</v>
      </c>
      <c r="AY62" s="204">
        <v>5.1762509999999997</v>
      </c>
      <c r="AZ62" s="198">
        <v>2.7630561191874197</v>
      </c>
      <c r="BA62" s="204">
        <v>13.718828</v>
      </c>
      <c r="BB62" s="204">
        <v>5.1423969999999999</v>
      </c>
      <c r="BC62" s="198">
        <v>2.6677885818617271</v>
      </c>
      <c r="BD62" s="204">
        <v>13.293540999999999</v>
      </c>
      <c r="BE62" s="204">
        <v>5.0368750000000002</v>
      </c>
      <c r="BF62" s="198">
        <v>2.6392437771435659</v>
      </c>
      <c r="BG62" s="204">
        <v>13.105343</v>
      </c>
      <c r="BH62" s="204">
        <v>4.9817270000000002</v>
      </c>
      <c r="BI62" s="198">
        <v>2.6306826929697271</v>
      </c>
      <c r="BJ62" s="204">
        <v>13.137810999999999</v>
      </c>
      <c r="BK62" s="204">
        <v>4.9596720000000003</v>
      </c>
      <c r="BL62" s="198">
        <v>2.6489273887466749</v>
      </c>
      <c r="BM62" s="204">
        <v>13.031846</v>
      </c>
      <c r="BN62" s="204">
        <v>4.8138500000000004</v>
      </c>
      <c r="BO62" s="198">
        <v>2.7071566417732167</v>
      </c>
      <c r="BP62" s="204">
        <v>12.781831</v>
      </c>
      <c r="BQ62" s="204">
        <v>4.6515940000000002</v>
      </c>
      <c r="BR62" s="198">
        <v>2.7478389128543892</v>
      </c>
      <c r="BS62" s="204">
        <v>12.766964</v>
      </c>
      <c r="BT62" s="204">
        <v>4.5006500000000003</v>
      </c>
      <c r="BU62" s="198">
        <v>2.8366933665137255</v>
      </c>
      <c r="BV62" s="204">
        <v>12.849686</v>
      </c>
      <c r="BW62" s="204">
        <v>4.4010230000000004</v>
      </c>
      <c r="BX62" s="198">
        <v>2.9197043505566773</v>
      </c>
      <c r="BY62" s="204">
        <v>12.683534</v>
      </c>
      <c r="BZ62" s="204">
        <v>4.2484970000000004</v>
      </c>
      <c r="CA62" s="198">
        <v>2.9854167250206363</v>
      </c>
      <c r="CB62" s="204">
        <v>10.757168999999999</v>
      </c>
      <c r="CC62" s="204">
        <v>3.9724930000000001</v>
      </c>
      <c r="CD62" s="198">
        <v>2.707913896890441</v>
      </c>
      <c r="CE62" s="204">
        <v>12.833743</v>
      </c>
      <c r="CF62" s="204">
        <v>4.1788699999999999</v>
      </c>
      <c r="CG62" s="198">
        <v>3.0711036715667155</v>
      </c>
      <c r="CH62" s="204">
        <v>12.827579</v>
      </c>
      <c r="CI62" s="204">
        <v>4.1633230000000001</v>
      </c>
      <c r="CJ62" s="198">
        <v>3.0810914742862852</v>
      </c>
      <c r="CK62" s="204">
        <v>12.093074</v>
      </c>
      <c r="CL62" s="204">
        <v>4.0014149999999997</v>
      </c>
      <c r="CM62" s="198">
        <v>3.0221993969633245</v>
      </c>
    </row>
    <row r="63" spans="1:91" s="132" customFormat="1" x14ac:dyDescent="0.2">
      <c r="A63" s="132" t="s">
        <v>379</v>
      </c>
      <c r="B63" s="107" t="s">
        <v>253</v>
      </c>
      <c r="C63" s="107" t="s">
        <v>266</v>
      </c>
      <c r="D63" s="2" t="s">
        <v>100</v>
      </c>
      <c r="E63" s="204" t="e">
        <v>#N/A</v>
      </c>
      <c r="F63" s="192" t="e">
        <v>#N/A</v>
      </c>
      <c r="G63" s="198" t="e">
        <v>#N/A</v>
      </c>
      <c r="H63" s="204" t="e">
        <v>#N/A</v>
      </c>
      <c r="I63" s="192" t="e">
        <v>#N/A</v>
      </c>
      <c r="J63" s="198" t="e">
        <v>#N/A</v>
      </c>
      <c r="K63" s="204" t="e">
        <v>#N/A</v>
      </c>
      <c r="L63" s="192" t="e">
        <v>#N/A</v>
      </c>
      <c r="M63" s="198" t="e">
        <v>#N/A</v>
      </c>
      <c r="N63" s="204" t="e">
        <v>#N/A</v>
      </c>
      <c r="O63" s="192" t="e">
        <v>#N/A</v>
      </c>
      <c r="P63" s="198" t="e">
        <v>#N/A</v>
      </c>
      <c r="Q63" s="204" t="e">
        <v>#N/A</v>
      </c>
      <c r="R63" s="192" t="e">
        <v>#N/A</v>
      </c>
      <c r="S63" s="198" t="e">
        <v>#N/A</v>
      </c>
      <c r="T63" s="204" t="e">
        <v>#N/A</v>
      </c>
      <c r="U63" s="192" t="e">
        <v>#N/A</v>
      </c>
      <c r="V63" s="198" t="e">
        <v>#N/A</v>
      </c>
      <c r="W63" s="204" t="e">
        <v>#N/A</v>
      </c>
      <c r="X63" s="192" t="e">
        <v>#N/A</v>
      </c>
      <c r="Y63" s="198" t="e">
        <v>#N/A</v>
      </c>
      <c r="Z63" s="204" t="e">
        <v>#N/A</v>
      </c>
      <c r="AA63" s="192" t="e">
        <v>#N/A</v>
      </c>
      <c r="AB63" s="198" t="e">
        <v>#N/A</v>
      </c>
      <c r="AC63" s="204" t="e">
        <v>#N/A</v>
      </c>
      <c r="AD63" s="192" t="e">
        <v>#N/A</v>
      </c>
      <c r="AE63" s="198" t="e">
        <v>#N/A</v>
      </c>
      <c r="AF63" s="204" t="e">
        <v>#N/A</v>
      </c>
      <c r="AG63" s="192" t="e">
        <v>#N/A</v>
      </c>
      <c r="AH63" s="198" t="e">
        <v>#N/A</v>
      </c>
      <c r="AI63" s="204" t="e">
        <v>#N/A</v>
      </c>
      <c r="AJ63" s="204" t="e">
        <v>#N/A</v>
      </c>
      <c r="AK63" s="198" t="e">
        <v>#N/A</v>
      </c>
      <c r="AL63" s="204" t="e">
        <v>#N/A</v>
      </c>
      <c r="AM63" s="204" t="e">
        <v>#N/A</v>
      </c>
      <c r="AN63" s="198" t="e">
        <v>#N/A</v>
      </c>
      <c r="AO63" s="204" t="e">
        <v>#N/A</v>
      </c>
      <c r="AP63" s="204" t="e">
        <v>#N/A</v>
      </c>
      <c r="AQ63" s="198" t="e">
        <v>#N/A</v>
      </c>
      <c r="AR63" s="204" t="e">
        <v>#N/A</v>
      </c>
      <c r="AS63" s="204" t="e">
        <v>#N/A</v>
      </c>
      <c r="AT63" s="198" t="e">
        <v>#N/A</v>
      </c>
      <c r="AU63" s="204" t="e">
        <v>#N/A</v>
      </c>
      <c r="AV63" s="204" t="e">
        <v>#N/A</v>
      </c>
      <c r="AW63" s="198" t="e">
        <v>#N/A</v>
      </c>
      <c r="AX63" s="204">
        <v>6.939133</v>
      </c>
      <c r="AY63" s="204">
        <v>7.7031749999999999</v>
      </c>
      <c r="AZ63" s="198">
        <v>0.90081466408331634</v>
      </c>
      <c r="BA63" s="204">
        <v>6.5125209999999996</v>
      </c>
      <c r="BB63" s="204">
        <v>7.3554259999999996</v>
      </c>
      <c r="BC63" s="198">
        <v>0.8854036462334065</v>
      </c>
      <c r="BD63" s="204">
        <v>6.1100669999999999</v>
      </c>
      <c r="BE63" s="204">
        <v>6.9465029999999999</v>
      </c>
      <c r="BF63" s="198">
        <v>0.87958890970031967</v>
      </c>
      <c r="BG63" s="204">
        <v>6.1323780000000001</v>
      </c>
      <c r="BH63" s="204">
        <v>6.5982149999999997</v>
      </c>
      <c r="BI63" s="198">
        <v>0.92939954214889942</v>
      </c>
      <c r="BJ63" s="204">
        <v>5.6932669999999996</v>
      </c>
      <c r="BK63" s="204">
        <v>6.2617989999999999</v>
      </c>
      <c r="BL63" s="198">
        <v>0.90920628400879677</v>
      </c>
      <c r="BM63" s="204">
        <v>5.4230150000000004</v>
      </c>
      <c r="BN63" s="204">
        <v>5.8220549999999998</v>
      </c>
      <c r="BO63" s="198">
        <v>0.93146062687487508</v>
      </c>
      <c r="BP63" s="204">
        <v>5.4879980000000002</v>
      </c>
      <c r="BQ63" s="204">
        <v>5.563631</v>
      </c>
      <c r="BR63" s="198">
        <v>0.9864058202278333</v>
      </c>
      <c r="BS63" s="204">
        <v>5.3364529999999997</v>
      </c>
      <c r="BT63" s="204">
        <v>5.3309160000000002</v>
      </c>
      <c r="BU63" s="198">
        <v>1.0010386582718616</v>
      </c>
      <c r="BV63" s="204">
        <v>4.8449929999999997</v>
      </c>
      <c r="BW63" s="204">
        <v>5.0399649999999996</v>
      </c>
      <c r="BX63" s="198">
        <v>0.96131481071793157</v>
      </c>
      <c r="BY63" s="204">
        <v>4.6454110000000002</v>
      </c>
      <c r="BZ63" s="204">
        <v>4.8471380000000002</v>
      </c>
      <c r="CA63" s="198">
        <v>0.95838224535798233</v>
      </c>
      <c r="CB63" s="204">
        <v>4.5809660000000001</v>
      </c>
      <c r="CC63" s="204">
        <v>4.3589010000000004</v>
      </c>
      <c r="CD63" s="198">
        <v>1.0509451809068386</v>
      </c>
      <c r="CE63" s="204">
        <v>4.473484</v>
      </c>
      <c r="CF63" s="204">
        <v>4.5042289999999996</v>
      </c>
      <c r="CG63" s="198">
        <v>0.99317419251996297</v>
      </c>
      <c r="CH63" s="204">
        <v>4.5379060000000004</v>
      </c>
      <c r="CI63" s="204">
        <v>4.3018869999999998</v>
      </c>
      <c r="CJ63" s="198">
        <v>1.0548640631425235</v>
      </c>
      <c r="CK63" s="204">
        <v>4.4257739999999997</v>
      </c>
      <c r="CL63" s="204">
        <v>4.1440109999999999</v>
      </c>
      <c r="CM63" s="198">
        <v>1.0679928214476264</v>
      </c>
    </row>
    <row r="64" spans="1:91" s="132" customFormat="1" x14ac:dyDescent="0.2">
      <c r="A64" s="132" t="s">
        <v>380</v>
      </c>
      <c r="B64" s="107" t="s">
        <v>253</v>
      </c>
      <c r="C64" s="107" t="s">
        <v>266</v>
      </c>
      <c r="D64" s="2" t="s">
        <v>101</v>
      </c>
      <c r="E64" s="204" t="e">
        <v>#N/A</v>
      </c>
      <c r="F64" s="192" t="e">
        <v>#N/A</v>
      </c>
      <c r="G64" s="198" t="e">
        <v>#N/A</v>
      </c>
      <c r="H64" s="204" t="e">
        <v>#N/A</v>
      </c>
      <c r="I64" s="192" t="e">
        <v>#N/A</v>
      </c>
      <c r="J64" s="198" t="e">
        <v>#N/A</v>
      </c>
      <c r="K64" s="204" t="e">
        <v>#N/A</v>
      </c>
      <c r="L64" s="192" t="e">
        <v>#N/A</v>
      </c>
      <c r="M64" s="198" t="e">
        <v>#N/A</v>
      </c>
      <c r="N64" s="204" t="e">
        <v>#N/A</v>
      </c>
      <c r="O64" s="192" t="e">
        <v>#N/A</v>
      </c>
      <c r="P64" s="198" t="e">
        <v>#N/A</v>
      </c>
      <c r="Q64" s="204" t="e">
        <v>#N/A</v>
      </c>
      <c r="R64" s="192" t="e">
        <v>#N/A</v>
      </c>
      <c r="S64" s="198" t="e">
        <v>#N/A</v>
      </c>
      <c r="T64" s="204" t="e">
        <v>#N/A</v>
      </c>
      <c r="U64" s="192" t="e">
        <v>#N/A</v>
      </c>
      <c r="V64" s="198" t="e">
        <v>#N/A</v>
      </c>
      <c r="W64" s="204" t="e">
        <v>#N/A</v>
      </c>
      <c r="X64" s="192" t="e">
        <v>#N/A</v>
      </c>
      <c r="Y64" s="198" t="e">
        <v>#N/A</v>
      </c>
      <c r="Z64" s="204" t="e">
        <v>#N/A</v>
      </c>
      <c r="AA64" s="192" t="e">
        <v>#N/A</v>
      </c>
      <c r="AB64" s="198" t="e">
        <v>#N/A</v>
      </c>
      <c r="AC64" s="204" t="e">
        <v>#N/A</v>
      </c>
      <c r="AD64" s="192" t="e">
        <v>#N/A</v>
      </c>
      <c r="AE64" s="198" t="e">
        <v>#N/A</v>
      </c>
      <c r="AF64" s="204" t="e">
        <v>#N/A</v>
      </c>
      <c r="AG64" s="192" t="e">
        <v>#N/A</v>
      </c>
      <c r="AH64" s="198" t="e">
        <v>#N/A</v>
      </c>
      <c r="AI64" s="204" t="e">
        <v>#N/A</v>
      </c>
      <c r="AJ64" s="204" t="e">
        <v>#N/A</v>
      </c>
      <c r="AK64" s="198" t="e">
        <v>#N/A</v>
      </c>
      <c r="AL64" s="204" t="e">
        <v>#N/A</v>
      </c>
      <c r="AM64" s="204" t="e">
        <v>#N/A</v>
      </c>
      <c r="AN64" s="198" t="e">
        <v>#N/A</v>
      </c>
      <c r="AO64" s="204" t="e">
        <v>#N/A</v>
      </c>
      <c r="AP64" s="204" t="e">
        <v>#N/A</v>
      </c>
      <c r="AQ64" s="198" t="e">
        <v>#N/A</v>
      </c>
      <c r="AR64" s="204" t="e">
        <v>#N/A</v>
      </c>
      <c r="AS64" s="204" t="e">
        <v>#N/A</v>
      </c>
      <c r="AT64" s="198" t="e">
        <v>#N/A</v>
      </c>
      <c r="AU64" s="204" t="e">
        <v>#N/A</v>
      </c>
      <c r="AV64" s="204" t="e">
        <v>#N/A</v>
      </c>
      <c r="AW64" s="198" t="e">
        <v>#N/A</v>
      </c>
      <c r="AX64" s="204">
        <v>15.370653000000001</v>
      </c>
      <c r="AY64" s="204">
        <v>9.8328779999999991</v>
      </c>
      <c r="AZ64" s="198">
        <v>1.5631896378659433</v>
      </c>
      <c r="BA64" s="204">
        <v>14.914287</v>
      </c>
      <c r="BB64" s="204">
        <v>9.5999949999999998</v>
      </c>
      <c r="BC64" s="198">
        <v>1.5535723716522769</v>
      </c>
      <c r="BD64" s="204">
        <v>14.872005</v>
      </c>
      <c r="BE64" s="204">
        <v>9.1887830000000008</v>
      </c>
      <c r="BF64" s="198">
        <v>1.6184956157959109</v>
      </c>
      <c r="BG64" s="204">
        <v>14.442220000000001</v>
      </c>
      <c r="BH64" s="204">
        <v>8.8373860000000004</v>
      </c>
      <c r="BI64" s="198">
        <v>1.6342185347567708</v>
      </c>
      <c r="BJ64" s="204">
        <v>14.418134</v>
      </c>
      <c r="BK64" s="204">
        <v>8.5971689999999992</v>
      </c>
      <c r="BL64" s="198">
        <v>1.6770792804003274</v>
      </c>
      <c r="BM64" s="204">
        <v>14.386234</v>
      </c>
      <c r="BN64" s="204">
        <v>8.3685500000000008</v>
      </c>
      <c r="BO64" s="198">
        <v>1.7190832342520506</v>
      </c>
      <c r="BP64" s="204">
        <v>14.358140000000001</v>
      </c>
      <c r="BQ64" s="204">
        <v>8.2059800000000003</v>
      </c>
      <c r="BR64" s="198">
        <v>1.7497166700381916</v>
      </c>
      <c r="BS64" s="204">
        <v>13.641890999999999</v>
      </c>
      <c r="BT64" s="204">
        <v>7.9050820000000002</v>
      </c>
      <c r="BU64" s="198">
        <v>1.7257115106459362</v>
      </c>
      <c r="BV64" s="204">
        <v>13.006850999999999</v>
      </c>
      <c r="BW64" s="204">
        <v>7.6659050000000004</v>
      </c>
      <c r="BX64" s="198">
        <v>1.6967143474906092</v>
      </c>
      <c r="BY64" s="204">
        <v>12.369440000000001</v>
      </c>
      <c r="BZ64" s="204">
        <v>7.3719080000000003</v>
      </c>
      <c r="CA64" s="198">
        <v>1.6779156766470771</v>
      </c>
      <c r="CB64" s="204">
        <v>10.608086999999999</v>
      </c>
      <c r="CC64" s="204">
        <v>6.5813470000000001</v>
      </c>
      <c r="CD64" s="198">
        <v>1.6118413145515651</v>
      </c>
      <c r="CE64" s="204">
        <v>12.690234</v>
      </c>
      <c r="CF64" s="204">
        <v>6.7498060000000004</v>
      </c>
      <c r="CG64" s="198">
        <v>1.8800887018086148</v>
      </c>
      <c r="CH64" s="204">
        <v>12.646509999999999</v>
      </c>
      <c r="CI64" s="204">
        <v>6.4312880000000003</v>
      </c>
      <c r="CJ64" s="198">
        <v>1.9664039302858149</v>
      </c>
      <c r="CK64" s="204">
        <v>12.501713000000001</v>
      </c>
      <c r="CL64" s="204">
        <v>6.0866730000000002</v>
      </c>
      <c r="CM64" s="198">
        <v>2.0539485199878489</v>
      </c>
    </row>
    <row r="65" spans="1:91" s="132" customFormat="1" x14ac:dyDescent="0.2">
      <c r="A65" s="132" t="s">
        <v>381</v>
      </c>
      <c r="B65" s="107" t="s">
        <v>253</v>
      </c>
      <c r="C65" s="107" t="s">
        <v>266</v>
      </c>
      <c r="D65" s="2" t="s">
        <v>102</v>
      </c>
      <c r="E65" s="204" t="e">
        <v>#N/A</v>
      </c>
      <c r="F65" s="192" t="e">
        <v>#N/A</v>
      </c>
      <c r="G65" s="198" t="e">
        <v>#N/A</v>
      </c>
      <c r="H65" s="204" t="e">
        <v>#N/A</v>
      </c>
      <c r="I65" s="192" t="e">
        <v>#N/A</v>
      </c>
      <c r="J65" s="198" t="e">
        <v>#N/A</v>
      </c>
      <c r="K65" s="204" t="e">
        <v>#N/A</v>
      </c>
      <c r="L65" s="192" t="e">
        <v>#N/A</v>
      </c>
      <c r="M65" s="198" t="e">
        <v>#N/A</v>
      </c>
      <c r="N65" s="204" t="e">
        <v>#N/A</v>
      </c>
      <c r="O65" s="192" t="e">
        <v>#N/A</v>
      </c>
      <c r="P65" s="198" t="e">
        <v>#N/A</v>
      </c>
      <c r="Q65" s="204" t="e">
        <v>#N/A</v>
      </c>
      <c r="R65" s="192" t="e">
        <v>#N/A</v>
      </c>
      <c r="S65" s="198" t="e">
        <v>#N/A</v>
      </c>
      <c r="T65" s="204" t="e">
        <v>#N/A</v>
      </c>
      <c r="U65" s="192" t="e">
        <v>#N/A</v>
      </c>
      <c r="V65" s="198" t="e">
        <v>#N/A</v>
      </c>
      <c r="W65" s="204" t="e">
        <v>#N/A</v>
      </c>
      <c r="X65" s="192" t="e">
        <v>#N/A</v>
      </c>
      <c r="Y65" s="198" t="e">
        <v>#N/A</v>
      </c>
      <c r="Z65" s="204" t="e">
        <v>#N/A</v>
      </c>
      <c r="AA65" s="192" t="e">
        <v>#N/A</v>
      </c>
      <c r="AB65" s="198" t="e">
        <v>#N/A</v>
      </c>
      <c r="AC65" s="204" t="e">
        <v>#N/A</v>
      </c>
      <c r="AD65" s="192" t="e">
        <v>#N/A</v>
      </c>
      <c r="AE65" s="198" t="e">
        <v>#N/A</v>
      </c>
      <c r="AF65" s="204" t="e">
        <v>#N/A</v>
      </c>
      <c r="AG65" s="192" t="e">
        <v>#N/A</v>
      </c>
      <c r="AH65" s="198" t="e">
        <v>#N/A</v>
      </c>
      <c r="AI65" s="204" t="e">
        <v>#N/A</v>
      </c>
      <c r="AJ65" s="204" t="e">
        <v>#N/A</v>
      </c>
      <c r="AK65" s="198" t="e">
        <v>#N/A</v>
      </c>
      <c r="AL65" s="204" t="e">
        <v>#N/A</v>
      </c>
      <c r="AM65" s="204" t="e">
        <v>#N/A</v>
      </c>
      <c r="AN65" s="198" t="e">
        <v>#N/A</v>
      </c>
      <c r="AO65" s="204" t="e">
        <v>#N/A</v>
      </c>
      <c r="AP65" s="204" t="e">
        <v>#N/A</v>
      </c>
      <c r="AQ65" s="198" t="e">
        <v>#N/A</v>
      </c>
      <c r="AR65" s="204" t="e">
        <v>#N/A</v>
      </c>
      <c r="AS65" s="204" t="e">
        <v>#N/A</v>
      </c>
      <c r="AT65" s="198" t="e">
        <v>#N/A</v>
      </c>
      <c r="AU65" s="204" t="e">
        <v>#N/A</v>
      </c>
      <c r="AV65" s="204" t="e">
        <v>#N/A</v>
      </c>
      <c r="AW65" s="198" t="e">
        <v>#N/A</v>
      </c>
      <c r="AX65" s="204">
        <v>62.561349</v>
      </c>
      <c r="AY65" s="204">
        <v>28.740987000000001</v>
      </c>
      <c r="AZ65" s="198">
        <v>2.1767293169159432</v>
      </c>
      <c r="BA65" s="204">
        <v>61.428108000000002</v>
      </c>
      <c r="BB65" s="204">
        <v>27.738693999999999</v>
      </c>
      <c r="BC65" s="198">
        <v>2.2145277639963874</v>
      </c>
      <c r="BD65" s="204">
        <v>59.218178000000002</v>
      </c>
      <c r="BE65" s="204">
        <v>26.975811</v>
      </c>
      <c r="BF65" s="198">
        <v>2.195232536289641</v>
      </c>
      <c r="BG65" s="204">
        <v>56.937750999999999</v>
      </c>
      <c r="BH65" s="204">
        <v>26.195180000000001</v>
      </c>
      <c r="BI65" s="198">
        <v>2.1735964784361093</v>
      </c>
      <c r="BJ65" s="204">
        <v>53.947862999999998</v>
      </c>
      <c r="BK65" s="204">
        <v>25.428843000000001</v>
      </c>
      <c r="BL65" s="198">
        <v>2.1215225167735707</v>
      </c>
      <c r="BM65" s="204">
        <v>52.038080000000001</v>
      </c>
      <c r="BN65" s="204">
        <v>24.600498999999999</v>
      </c>
      <c r="BO65" s="198">
        <v>2.1153261972450235</v>
      </c>
      <c r="BP65" s="204">
        <v>50.054242000000002</v>
      </c>
      <c r="BQ65" s="204">
        <v>23.995037</v>
      </c>
      <c r="BR65" s="198">
        <v>2.0860247892095356</v>
      </c>
      <c r="BS65" s="204">
        <v>48.667710999999997</v>
      </c>
      <c r="BT65" s="204">
        <v>23.391347</v>
      </c>
      <c r="BU65" s="198">
        <v>2.0805860816822563</v>
      </c>
      <c r="BV65" s="204">
        <v>47.637374000000001</v>
      </c>
      <c r="BW65" s="204">
        <v>22.721679999999999</v>
      </c>
      <c r="BX65" s="198">
        <v>2.0965603775777146</v>
      </c>
      <c r="BY65" s="204">
        <v>47.976410999999999</v>
      </c>
      <c r="BZ65" s="204">
        <v>22.249739000000002</v>
      </c>
      <c r="CA65" s="198">
        <v>2.1562684847673941</v>
      </c>
      <c r="CB65" s="204">
        <v>39.511732000000002</v>
      </c>
      <c r="CC65" s="204">
        <v>21.215021</v>
      </c>
      <c r="CD65" s="198">
        <v>1.8624413334306857</v>
      </c>
      <c r="CE65" s="204">
        <v>48.378746</v>
      </c>
      <c r="CF65" s="204">
        <v>21.359352999999999</v>
      </c>
      <c r="CG65" s="198">
        <v>2.2649911727195109</v>
      </c>
      <c r="CH65" s="204">
        <v>46.862735999999998</v>
      </c>
      <c r="CI65" s="204">
        <v>20.544846</v>
      </c>
      <c r="CJ65" s="198">
        <v>2.2809971902442099</v>
      </c>
      <c r="CK65" s="204">
        <v>45.182059000000002</v>
      </c>
      <c r="CL65" s="204">
        <v>19.995462</v>
      </c>
      <c r="CM65" s="198">
        <v>2.2596156567925263</v>
      </c>
    </row>
    <row r="66" spans="1:91" s="132" customFormat="1" x14ac:dyDescent="0.2">
      <c r="A66" s="132" t="s">
        <v>382</v>
      </c>
      <c r="B66" s="107" t="s">
        <v>253</v>
      </c>
      <c r="C66" s="107" t="s">
        <v>266</v>
      </c>
      <c r="D66" s="2" t="s">
        <v>103</v>
      </c>
      <c r="E66" s="204" t="e">
        <v>#N/A</v>
      </c>
      <c r="F66" s="192" t="e">
        <v>#N/A</v>
      </c>
      <c r="G66" s="198" t="e">
        <v>#N/A</v>
      </c>
      <c r="H66" s="204" t="e">
        <v>#N/A</v>
      </c>
      <c r="I66" s="192" t="e">
        <v>#N/A</v>
      </c>
      <c r="J66" s="198" t="e">
        <v>#N/A</v>
      </c>
      <c r="K66" s="204" t="e">
        <v>#N/A</v>
      </c>
      <c r="L66" s="192" t="e">
        <v>#N/A</v>
      </c>
      <c r="M66" s="198" t="e">
        <v>#N/A</v>
      </c>
      <c r="N66" s="204" t="e">
        <v>#N/A</v>
      </c>
      <c r="O66" s="192" t="e">
        <v>#N/A</v>
      </c>
      <c r="P66" s="198" t="e">
        <v>#N/A</v>
      </c>
      <c r="Q66" s="204" t="e">
        <v>#N/A</v>
      </c>
      <c r="R66" s="192" t="e">
        <v>#N/A</v>
      </c>
      <c r="S66" s="198" t="e">
        <v>#N/A</v>
      </c>
      <c r="T66" s="204" t="e">
        <v>#N/A</v>
      </c>
      <c r="U66" s="192" t="e">
        <v>#N/A</v>
      </c>
      <c r="V66" s="198" t="e">
        <v>#N/A</v>
      </c>
      <c r="W66" s="204" t="e">
        <v>#N/A</v>
      </c>
      <c r="X66" s="192" t="e">
        <v>#N/A</v>
      </c>
      <c r="Y66" s="198" t="e">
        <v>#N/A</v>
      </c>
      <c r="Z66" s="204" t="e">
        <v>#N/A</v>
      </c>
      <c r="AA66" s="192" t="e">
        <v>#N/A</v>
      </c>
      <c r="AB66" s="198" t="e">
        <v>#N/A</v>
      </c>
      <c r="AC66" s="204" t="e">
        <v>#N/A</v>
      </c>
      <c r="AD66" s="192" t="e">
        <v>#N/A</v>
      </c>
      <c r="AE66" s="198" t="e">
        <v>#N/A</v>
      </c>
      <c r="AF66" s="204" t="e">
        <v>#N/A</v>
      </c>
      <c r="AG66" s="192" t="e">
        <v>#N/A</v>
      </c>
      <c r="AH66" s="198" t="e">
        <v>#N/A</v>
      </c>
      <c r="AI66" s="204" t="e">
        <v>#N/A</v>
      </c>
      <c r="AJ66" s="204" t="e">
        <v>#N/A</v>
      </c>
      <c r="AK66" s="198" t="e">
        <v>#N/A</v>
      </c>
      <c r="AL66" s="204" t="e">
        <v>#N/A</v>
      </c>
      <c r="AM66" s="204" t="e">
        <v>#N/A</v>
      </c>
      <c r="AN66" s="198" t="e">
        <v>#N/A</v>
      </c>
      <c r="AO66" s="204" t="e">
        <v>#N/A</v>
      </c>
      <c r="AP66" s="204" t="e">
        <v>#N/A</v>
      </c>
      <c r="AQ66" s="198" t="e">
        <v>#N/A</v>
      </c>
      <c r="AR66" s="204" t="e">
        <v>#N/A</v>
      </c>
      <c r="AS66" s="204" t="e">
        <v>#N/A</v>
      </c>
      <c r="AT66" s="198" t="e">
        <v>#N/A</v>
      </c>
      <c r="AU66" s="204" t="e">
        <v>#N/A</v>
      </c>
      <c r="AV66" s="204" t="e">
        <v>#N/A</v>
      </c>
      <c r="AW66" s="198" t="e">
        <v>#N/A</v>
      </c>
      <c r="AX66" s="204">
        <v>16.393561999999999</v>
      </c>
      <c r="AY66" s="204">
        <v>10.426190999999999</v>
      </c>
      <c r="AZ66" s="198">
        <v>1.5723443010011997</v>
      </c>
      <c r="BA66" s="204">
        <v>16.488804999999999</v>
      </c>
      <c r="BB66" s="204">
        <v>10.702111</v>
      </c>
      <c r="BC66" s="198">
        <v>1.5407058476594009</v>
      </c>
      <c r="BD66" s="204">
        <v>16.727232000000001</v>
      </c>
      <c r="BE66" s="204">
        <v>11.018447999999999</v>
      </c>
      <c r="BF66" s="198">
        <v>1.5181114436443319</v>
      </c>
      <c r="BG66" s="204">
        <v>17.133756000000002</v>
      </c>
      <c r="BH66" s="204">
        <v>11.265812</v>
      </c>
      <c r="BI66" s="198">
        <v>1.5208629435676719</v>
      </c>
      <c r="BJ66" s="204">
        <v>16.960829</v>
      </c>
      <c r="BK66" s="204">
        <v>11.343626</v>
      </c>
      <c r="BL66" s="198">
        <v>1.4951858426926274</v>
      </c>
      <c r="BM66" s="204">
        <v>17.145773999999999</v>
      </c>
      <c r="BN66" s="204">
        <v>11.474043999999999</v>
      </c>
      <c r="BO66" s="198">
        <v>1.4943095912827247</v>
      </c>
      <c r="BP66" s="204">
        <v>17.366682999999998</v>
      </c>
      <c r="BQ66" s="204">
        <v>11.464586000000001</v>
      </c>
      <c r="BR66" s="198">
        <v>1.5148111759116289</v>
      </c>
      <c r="BS66" s="204">
        <v>17.029691</v>
      </c>
      <c r="BT66" s="204">
        <v>11.339141</v>
      </c>
      <c r="BU66" s="198">
        <v>1.5018501842423513</v>
      </c>
      <c r="BV66" s="204">
        <v>16.705019</v>
      </c>
      <c r="BW66" s="204">
        <v>11.123671</v>
      </c>
      <c r="BX66" s="198">
        <v>1.5017541421352718</v>
      </c>
      <c r="BY66" s="204">
        <v>16.237204999999999</v>
      </c>
      <c r="BZ66" s="204">
        <v>10.940635</v>
      </c>
      <c r="CA66" s="198">
        <v>1.4841190662150778</v>
      </c>
      <c r="CB66" s="204">
        <v>11.696145</v>
      </c>
      <c r="CC66" s="204">
        <v>9.5596490000000003</v>
      </c>
      <c r="CD66" s="198">
        <v>1.223491050769751</v>
      </c>
      <c r="CE66" s="204">
        <v>15.302951</v>
      </c>
      <c r="CF66" s="204">
        <v>10.299625000000001</v>
      </c>
      <c r="CG66" s="198">
        <v>1.4857774918989768</v>
      </c>
      <c r="CH66" s="204">
        <v>14.101601</v>
      </c>
      <c r="CI66" s="204">
        <v>9.7959139999999998</v>
      </c>
      <c r="CJ66" s="198">
        <v>1.439539077211172</v>
      </c>
      <c r="CK66" s="204">
        <v>12.788964999999999</v>
      </c>
      <c r="CL66" s="204">
        <v>9.3924819999999993</v>
      </c>
      <c r="CM66" s="198">
        <v>1.3616171955400074</v>
      </c>
    </row>
    <row r="67" spans="1:91" s="132" customFormat="1" x14ac:dyDescent="0.2">
      <c r="A67" s="132" t="s">
        <v>383</v>
      </c>
      <c r="B67" s="107" t="s">
        <v>253</v>
      </c>
      <c r="C67" s="107" t="s">
        <v>266</v>
      </c>
      <c r="D67" s="2" t="s">
        <v>104</v>
      </c>
      <c r="E67" s="204" t="e">
        <v>#N/A</v>
      </c>
      <c r="F67" s="192" t="e">
        <v>#N/A</v>
      </c>
      <c r="G67" s="198" t="e">
        <v>#N/A</v>
      </c>
      <c r="H67" s="204" t="e">
        <v>#N/A</v>
      </c>
      <c r="I67" s="192" t="e">
        <v>#N/A</v>
      </c>
      <c r="J67" s="198" t="e">
        <v>#N/A</v>
      </c>
      <c r="K67" s="204" t="e">
        <v>#N/A</v>
      </c>
      <c r="L67" s="192" t="e">
        <v>#N/A</v>
      </c>
      <c r="M67" s="198" t="e">
        <v>#N/A</v>
      </c>
      <c r="N67" s="204" t="e">
        <v>#N/A</v>
      </c>
      <c r="O67" s="192" t="e">
        <v>#N/A</v>
      </c>
      <c r="P67" s="198" t="e">
        <v>#N/A</v>
      </c>
      <c r="Q67" s="204" t="e">
        <v>#N/A</v>
      </c>
      <c r="R67" s="192" t="e">
        <v>#N/A</v>
      </c>
      <c r="S67" s="198" t="e">
        <v>#N/A</v>
      </c>
      <c r="T67" s="204" t="e">
        <v>#N/A</v>
      </c>
      <c r="U67" s="192" t="e">
        <v>#N/A</v>
      </c>
      <c r="V67" s="198" t="e">
        <v>#N/A</v>
      </c>
      <c r="W67" s="204" t="e">
        <v>#N/A</v>
      </c>
      <c r="X67" s="192" t="e">
        <v>#N/A</v>
      </c>
      <c r="Y67" s="198" t="e">
        <v>#N/A</v>
      </c>
      <c r="Z67" s="204" t="e">
        <v>#N/A</v>
      </c>
      <c r="AA67" s="192" t="e">
        <v>#N/A</v>
      </c>
      <c r="AB67" s="198" t="e">
        <v>#N/A</v>
      </c>
      <c r="AC67" s="204" t="e">
        <v>#N/A</v>
      </c>
      <c r="AD67" s="192" t="e">
        <v>#N/A</v>
      </c>
      <c r="AE67" s="198" t="e">
        <v>#N/A</v>
      </c>
      <c r="AF67" s="204" t="e">
        <v>#N/A</v>
      </c>
      <c r="AG67" s="192" t="e">
        <v>#N/A</v>
      </c>
      <c r="AH67" s="198" t="e">
        <v>#N/A</v>
      </c>
      <c r="AI67" s="204" t="e">
        <v>#N/A</v>
      </c>
      <c r="AJ67" s="204" t="e">
        <v>#N/A</v>
      </c>
      <c r="AK67" s="198" t="e">
        <v>#N/A</v>
      </c>
      <c r="AL67" s="204" t="e">
        <v>#N/A</v>
      </c>
      <c r="AM67" s="204" t="e">
        <v>#N/A</v>
      </c>
      <c r="AN67" s="198" t="e">
        <v>#N/A</v>
      </c>
      <c r="AO67" s="204" t="e">
        <v>#N/A</v>
      </c>
      <c r="AP67" s="204" t="e">
        <v>#N/A</v>
      </c>
      <c r="AQ67" s="198" t="e">
        <v>#N/A</v>
      </c>
      <c r="AR67" s="204" t="e">
        <v>#N/A</v>
      </c>
      <c r="AS67" s="204" t="e">
        <v>#N/A</v>
      </c>
      <c r="AT67" s="198" t="e">
        <v>#N/A</v>
      </c>
      <c r="AU67" s="204" t="e">
        <v>#N/A</v>
      </c>
      <c r="AV67" s="204" t="e">
        <v>#N/A</v>
      </c>
      <c r="AW67" s="198" t="e">
        <v>#N/A</v>
      </c>
      <c r="AX67" s="204">
        <v>16.43019</v>
      </c>
      <c r="AY67" s="204">
        <v>15.255110999999999</v>
      </c>
      <c r="AZ67" s="198">
        <v>1.0770285447283865</v>
      </c>
      <c r="BA67" s="204">
        <v>16.63334</v>
      </c>
      <c r="BB67" s="204">
        <v>15.248396</v>
      </c>
      <c r="BC67" s="198">
        <v>1.0908255530614499</v>
      </c>
      <c r="BD67" s="204">
        <v>16.479821999999999</v>
      </c>
      <c r="BE67" s="204">
        <v>15.031397999999999</v>
      </c>
      <c r="BF67" s="198">
        <v>1.0963598994584536</v>
      </c>
      <c r="BG67" s="204">
        <v>16.645589999999999</v>
      </c>
      <c r="BH67" s="204">
        <v>14.995072</v>
      </c>
      <c r="BI67" s="198">
        <v>1.110070695225738</v>
      </c>
      <c r="BJ67" s="204">
        <v>16.917242000000002</v>
      </c>
      <c r="BK67" s="204">
        <v>14.999152</v>
      </c>
      <c r="BL67" s="198">
        <v>1.127879896143462</v>
      </c>
      <c r="BM67" s="204">
        <v>17.030643999999999</v>
      </c>
      <c r="BN67" s="204">
        <v>14.860958999999999</v>
      </c>
      <c r="BO67" s="198">
        <v>1.1459989897018086</v>
      </c>
      <c r="BP67" s="204">
        <v>16.793202000000001</v>
      </c>
      <c r="BQ67" s="204">
        <v>14.886487000000001</v>
      </c>
      <c r="BR67" s="198">
        <v>1.1280836103239131</v>
      </c>
      <c r="BS67" s="204">
        <v>17.000620999999999</v>
      </c>
      <c r="BT67" s="204">
        <v>14.967126</v>
      </c>
      <c r="BU67" s="198">
        <v>1.1358640930797268</v>
      </c>
      <c r="BV67" s="204">
        <v>16.757213</v>
      </c>
      <c r="BW67" s="204">
        <v>15.028091999999999</v>
      </c>
      <c r="BX67" s="198">
        <v>1.1150592503692418</v>
      </c>
      <c r="BY67" s="204">
        <v>16.552983000000001</v>
      </c>
      <c r="BZ67" s="204">
        <v>15.003689</v>
      </c>
      <c r="CA67" s="198">
        <v>1.1032608713763663</v>
      </c>
      <c r="CB67" s="204">
        <v>16.314637000000001</v>
      </c>
      <c r="CC67" s="204">
        <v>14.634529000000001</v>
      </c>
      <c r="CD67" s="198">
        <v>1.1148043780568544</v>
      </c>
      <c r="CE67" s="204">
        <v>16.56147</v>
      </c>
      <c r="CF67" s="204">
        <v>14.915158</v>
      </c>
      <c r="CG67" s="198">
        <v>1.1103784485554897</v>
      </c>
      <c r="CH67" s="204">
        <v>16.588632</v>
      </c>
      <c r="CI67" s="204">
        <v>14.825696000000001</v>
      </c>
      <c r="CJ67" s="198">
        <v>1.1189108423645</v>
      </c>
      <c r="CK67" s="204">
        <v>16.90325</v>
      </c>
      <c r="CL67" s="204">
        <v>14.512790000000001</v>
      </c>
      <c r="CM67" s="198">
        <v>1.1647140212185252</v>
      </c>
    </row>
    <row r="68" spans="1:91" s="132" customFormat="1" x14ac:dyDescent="0.2">
      <c r="A68" s="132" t="s">
        <v>384</v>
      </c>
      <c r="B68" s="107" t="s">
        <v>253</v>
      </c>
      <c r="C68" s="107" t="s">
        <v>266</v>
      </c>
      <c r="D68" s="2" t="s">
        <v>105</v>
      </c>
      <c r="E68" s="204" t="e">
        <v>#N/A</v>
      </c>
      <c r="F68" s="192" t="e">
        <v>#N/A</v>
      </c>
      <c r="G68" s="198" t="e">
        <v>#N/A</v>
      </c>
      <c r="H68" s="204" t="e">
        <v>#N/A</v>
      </c>
      <c r="I68" s="192" t="e">
        <v>#N/A</v>
      </c>
      <c r="J68" s="198" t="e">
        <v>#N/A</v>
      </c>
      <c r="K68" s="204" t="e">
        <v>#N/A</v>
      </c>
      <c r="L68" s="192" t="e">
        <v>#N/A</v>
      </c>
      <c r="M68" s="198" t="e">
        <v>#N/A</v>
      </c>
      <c r="N68" s="204" t="e">
        <v>#N/A</v>
      </c>
      <c r="O68" s="192" t="e">
        <v>#N/A</v>
      </c>
      <c r="P68" s="198" t="e">
        <v>#N/A</v>
      </c>
      <c r="Q68" s="204" t="e">
        <v>#N/A</v>
      </c>
      <c r="R68" s="192" t="e">
        <v>#N/A</v>
      </c>
      <c r="S68" s="198" t="e">
        <v>#N/A</v>
      </c>
      <c r="T68" s="204" t="e">
        <v>#N/A</v>
      </c>
      <c r="U68" s="192" t="e">
        <v>#N/A</v>
      </c>
      <c r="V68" s="198" t="e">
        <v>#N/A</v>
      </c>
      <c r="W68" s="204" t="e">
        <v>#N/A</v>
      </c>
      <c r="X68" s="192" t="e">
        <v>#N/A</v>
      </c>
      <c r="Y68" s="198" t="e">
        <v>#N/A</v>
      </c>
      <c r="Z68" s="204" t="e">
        <v>#N/A</v>
      </c>
      <c r="AA68" s="192" t="e">
        <v>#N/A</v>
      </c>
      <c r="AB68" s="198" t="e">
        <v>#N/A</v>
      </c>
      <c r="AC68" s="204" t="e">
        <v>#N/A</v>
      </c>
      <c r="AD68" s="192" t="e">
        <v>#N/A</v>
      </c>
      <c r="AE68" s="198" t="e">
        <v>#N/A</v>
      </c>
      <c r="AF68" s="204" t="e">
        <v>#N/A</v>
      </c>
      <c r="AG68" s="192" t="e">
        <v>#N/A</v>
      </c>
      <c r="AH68" s="198" t="e">
        <v>#N/A</v>
      </c>
      <c r="AI68" s="204" t="e">
        <v>#N/A</v>
      </c>
      <c r="AJ68" s="204" t="e">
        <v>#N/A</v>
      </c>
      <c r="AK68" s="198" t="e">
        <v>#N/A</v>
      </c>
      <c r="AL68" s="204" t="e">
        <v>#N/A</v>
      </c>
      <c r="AM68" s="204" t="e">
        <v>#N/A</v>
      </c>
      <c r="AN68" s="198" t="e">
        <v>#N/A</v>
      </c>
      <c r="AO68" s="204" t="e">
        <v>#N/A</v>
      </c>
      <c r="AP68" s="204" t="e">
        <v>#N/A</v>
      </c>
      <c r="AQ68" s="198" t="e">
        <v>#N/A</v>
      </c>
      <c r="AR68" s="204" t="e">
        <v>#N/A</v>
      </c>
      <c r="AS68" s="204" t="e">
        <v>#N/A</v>
      </c>
      <c r="AT68" s="198" t="e">
        <v>#N/A</v>
      </c>
      <c r="AU68" s="204" t="e">
        <v>#N/A</v>
      </c>
      <c r="AV68" s="204" t="e">
        <v>#N/A</v>
      </c>
      <c r="AW68" s="198" t="e">
        <v>#N/A</v>
      </c>
      <c r="AX68" s="204">
        <v>86.372701000000006</v>
      </c>
      <c r="AY68" s="204">
        <v>78.382568000000006</v>
      </c>
      <c r="AZ68" s="198">
        <v>1.1019376272540597</v>
      </c>
      <c r="BA68" s="204">
        <v>82.525942999999998</v>
      </c>
      <c r="BB68" s="204">
        <v>75.591891000000004</v>
      </c>
      <c r="BC68" s="198">
        <v>1.0917301036959108</v>
      </c>
      <c r="BD68" s="204">
        <v>79.938218000000006</v>
      </c>
      <c r="BE68" s="204">
        <v>72.985523000000001</v>
      </c>
      <c r="BF68" s="198">
        <v>1.0952612890093287</v>
      </c>
      <c r="BG68" s="204">
        <v>76.603224999999995</v>
      </c>
      <c r="BH68" s="204">
        <v>70.627191999999994</v>
      </c>
      <c r="BI68" s="198">
        <v>1.0846137702883616</v>
      </c>
      <c r="BJ68" s="204">
        <v>71.790030999999999</v>
      </c>
      <c r="BK68" s="204">
        <v>68.093564999999998</v>
      </c>
      <c r="BL68" s="198">
        <v>1.0542851002146825</v>
      </c>
      <c r="BM68" s="204">
        <v>70.597678999999999</v>
      </c>
      <c r="BN68" s="204">
        <v>65.262437000000006</v>
      </c>
      <c r="BO68" s="198">
        <v>1.081750578820708</v>
      </c>
      <c r="BP68" s="204">
        <v>69.245951000000005</v>
      </c>
      <c r="BQ68" s="204">
        <v>62.368597000000001</v>
      </c>
      <c r="BR68" s="198">
        <v>1.1102694998895037</v>
      </c>
      <c r="BS68" s="204">
        <v>68.030552</v>
      </c>
      <c r="BT68" s="204">
        <v>59.083323999999998</v>
      </c>
      <c r="BU68" s="198">
        <v>1.1514340662350007</v>
      </c>
      <c r="BV68" s="204">
        <v>66.539910000000006</v>
      </c>
      <c r="BW68" s="204">
        <v>55.69209</v>
      </c>
      <c r="BX68" s="198">
        <v>1.1947820597144048</v>
      </c>
      <c r="BY68" s="204">
        <v>65.015234000000007</v>
      </c>
      <c r="BZ68" s="204">
        <v>52.755471</v>
      </c>
      <c r="CA68" s="198">
        <v>1.2323884664019018</v>
      </c>
      <c r="CB68" s="204">
        <v>52.916502000000001</v>
      </c>
      <c r="CC68" s="204">
        <v>44.804547999999997</v>
      </c>
      <c r="CD68" s="198">
        <v>1.1810520217724327</v>
      </c>
      <c r="CE68" s="204">
        <v>62.032186000000003</v>
      </c>
      <c r="CF68" s="204">
        <v>48.029007999999997</v>
      </c>
      <c r="CG68" s="198">
        <v>1.291556677581182</v>
      </c>
      <c r="CH68" s="204">
        <v>58.877664000000003</v>
      </c>
      <c r="CI68" s="204">
        <v>45.135872999999997</v>
      </c>
      <c r="CJ68" s="198">
        <v>1.304453865332349</v>
      </c>
      <c r="CK68" s="204">
        <v>55.862425999999999</v>
      </c>
      <c r="CL68" s="204">
        <v>42.487105999999997</v>
      </c>
      <c r="CM68" s="198">
        <v>1.3148089210877296</v>
      </c>
    </row>
    <row r="69" spans="1:91" s="132" customFormat="1" x14ac:dyDescent="0.2">
      <c r="A69" s="132" t="s">
        <v>385</v>
      </c>
      <c r="B69" s="107" t="s">
        <v>253</v>
      </c>
      <c r="C69" s="107" t="s">
        <v>266</v>
      </c>
      <c r="D69" s="2" t="s">
        <v>106</v>
      </c>
      <c r="E69" s="204" t="e">
        <v>#N/A</v>
      </c>
      <c r="F69" s="192" t="e">
        <v>#N/A</v>
      </c>
      <c r="G69" s="198" t="e">
        <v>#N/A</v>
      </c>
      <c r="H69" s="204" t="e">
        <v>#N/A</v>
      </c>
      <c r="I69" s="192" t="e">
        <v>#N/A</v>
      </c>
      <c r="J69" s="198" t="e">
        <v>#N/A</v>
      </c>
      <c r="K69" s="204" t="e">
        <v>#N/A</v>
      </c>
      <c r="L69" s="192" t="e">
        <v>#N/A</v>
      </c>
      <c r="M69" s="198" t="e">
        <v>#N/A</v>
      </c>
      <c r="N69" s="204" t="e">
        <v>#N/A</v>
      </c>
      <c r="O69" s="192" t="e">
        <v>#N/A</v>
      </c>
      <c r="P69" s="198" t="e">
        <v>#N/A</v>
      </c>
      <c r="Q69" s="204" t="e">
        <v>#N/A</v>
      </c>
      <c r="R69" s="192" t="e">
        <v>#N/A</v>
      </c>
      <c r="S69" s="198" t="e">
        <v>#N/A</v>
      </c>
      <c r="T69" s="204" t="e">
        <v>#N/A</v>
      </c>
      <c r="U69" s="192" t="e">
        <v>#N/A</v>
      </c>
      <c r="V69" s="198" t="e">
        <v>#N/A</v>
      </c>
      <c r="W69" s="204" t="e">
        <v>#N/A</v>
      </c>
      <c r="X69" s="192" t="e">
        <v>#N/A</v>
      </c>
      <c r="Y69" s="198" t="e">
        <v>#N/A</v>
      </c>
      <c r="Z69" s="204" t="e">
        <v>#N/A</v>
      </c>
      <c r="AA69" s="192" t="e">
        <v>#N/A</v>
      </c>
      <c r="AB69" s="198" t="e">
        <v>#N/A</v>
      </c>
      <c r="AC69" s="204" t="e">
        <v>#N/A</v>
      </c>
      <c r="AD69" s="192" t="e">
        <v>#N/A</v>
      </c>
      <c r="AE69" s="198" t="e">
        <v>#N/A</v>
      </c>
      <c r="AF69" s="204" t="e">
        <v>#N/A</v>
      </c>
      <c r="AG69" s="192" t="e">
        <v>#N/A</v>
      </c>
      <c r="AH69" s="198" t="e">
        <v>#N/A</v>
      </c>
      <c r="AI69" s="204" t="e">
        <v>#N/A</v>
      </c>
      <c r="AJ69" s="204" t="e">
        <v>#N/A</v>
      </c>
      <c r="AK69" s="198" t="e">
        <v>#N/A</v>
      </c>
      <c r="AL69" s="204" t="e">
        <v>#N/A</v>
      </c>
      <c r="AM69" s="204" t="e">
        <v>#N/A</v>
      </c>
      <c r="AN69" s="198" t="e">
        <v>#N/A</v>
      </c>
      <c r="AO69" s="204" t="e">
        <v>#N/A</v>
      </c>
      <c r="AP69" s="204" t="e">
        <v>#N/A</v>
      </c>
      <c r="AQ69" s="198" t="e">
        <v>#N/A</v>
      </c>
      <c r="AR69" s="204" t="e">
        <v>#N/A</v>
      </c>
      <c r="AS69" s="204" t="e">
        <v>#N/A</v>
      </c>
      <c r="AT69" s="198" t="e">
        <v>#N/A</v>
      </c>
      <c r="AU69" s="204" t="e">
        <v>#N/A</v>
      </c>
      <c r="AV69" s="204" t="e">
        <v>#N/A</v>
      </c>
      <c r="AW69" s="198" t="e">
        <v>#N/A</v>
      </c>
      <c r="AX69" s="204">
        <v>1.5919700000000001</v>
      </c>
      <c r="AY69" s="204">
        <v>0.52329099999999995</v>
      </c>
      <c r="AZ69" s="198">
        <v>3.042226982692231</v>
      </c>
      <c r="BA69" s="204">
        <v>1.581245</v>
      </c>
      <c r="BB69" s="204">
        <v>0.481715</v>
      </c>
      <c r="BC69" s="198">
        <v>3.2825322026509451</v>
      </c>
      <c r="BD69" s="204">
        <v>1.610017</v>
      </c>
      <c r="BE69" s="204">
        <v>0.464451</v>
      </c>
      <c r="BF69" s="198">
        <v>3.4664948509099993</v>
      </c>
      <c r="BG69" s="204">
        <v>1.420876</v>
      </c>
      <c r="BH69" s="204">
        <v>0.47896300000000003</v>
      </c>
      <c r="BI69" s="198">
        <v>2.9665673548896261</v>
      </c>
      <c r="BJ69" s="204">
        <v>1.3953409999999999</v>
      </c>
      <c r="BK69" s="204">
        <v>0.45799800000000002</v>
      </c>
      <c r="BL69" s="198">
        <v>3.0466093738400604</v>
      </c>
      <c r="BM69" s="204">
        <v>1.3912819999999999</v>
      </c>
      <c r="BN69" s="204">
        <v>0.46549600000000002</v>
      </c>
      <c r="BO69" s="198">
        <v>2.9888162304294772</v>
      </c>
      <c r="BP69" s="204">
        <v>1.4733670000000001</v>
      </c>
      <c r="BQ69" s="204">
        <v>0.44189600000000001</v>
      </c>
      <c r="BR69" s="198">
        <v>3.3341940185020911</v>
      </c>
      <c r="BS69" s="204">
        <v>1.356744</v>
      </c>
      <c r="BT69" s="204">
        <v>0.41927700000000001</v>
      </c>
      <c r="BU69" s="198">
        <v>3.2359132506672199</v>
      </c>
      <c r="BV69" s="204">
        <v>1.4426730000000001</v>
      </c>
      <c r="BW69" s="204">
        <v>0.39663799999999999</v>
      </c>
      <c r="BX69" s="198">
        <v>3.6372536166479263</v>
      </c>
      <c r="BY69" s="204">
        <v>1.438569</v>
      </c>
      <c r="BZ69" s="204">
        <v>0.38444299999999998</v>
      </c>
      <c r="CA69" s="198">
        <v>3.7419565449234349</v>
      </c>
      <c r="CB69" s="204">
        <v>0.798315</v>
      </c>
      <c r="CC69" s="204">
        <v>0.29028399999999999</v>
      </c>
      <c r="CD69" s="198">
        <v>2.7501171266759452</v>
      </c>
      <c r="CE69" s="204">
        <v>1.2908839999999999</v>
      </c>
      <c r="CF69" s="204">
        <v>0.36242600000000003</v>
      </c>
      <c r="CG69" s="198">
        <v>3.5617864060525455</v>
      </c>
      <c r="CH69" s="204">
        <v>1.2303660000000001</v>
      </c>
      <c r="CI69" s="204">
        <v>0.36505199999999999</v>
      </c>
      <c r="CJ69" s="198">
        <v>3.3703855889024035</v>
      </c>
      <c r="CK69" s="204">
        <v>1.2178119999999999</v>
      </c>
      <c r="CL69" s="204">
        <v>0.35676099999999999</v>
      </c>
      <c r="CM69" s="198">
        <v>3.4135233391542235</v>
      </c>
    </row>
    <row r="70" spans="1:91" s="132" customFormat="1" x14ac:dyDescent="0.2">
      <c r="A70" s="132" t="s">
        <v>386</v>
      </c>
      <c r="B70" s="107" t="s">
        <v>253</v>
      </c>
      <c r="C70" s="107" t="s">
        <v>266</v>
      </c>
      <c r="D70" s="2" t="s">
        <v>113</v>
      </c>
      <c r="E70" s="204" t="e">
        <v>#N/A</v>
      </c>
      <c r="F70" s="192" t="e">
        <v>#N/A</v>
      </c>
      <c r="G70" s="198" t="e">
        <v>#N/A</v>
      </c>
      <c r="H70" s="204" t="e">
        <v>#N/A</v>
      </c>
      <c r="I70" s="192" t="e">
        <v>#N/A</v>
      </c>
      <c r="J70" s="198" t="e">
        <v>#N/A</v>
      </c>
      <c r="K70" s="204" t="e">
        <v>#N/A</v>
      </c>
      <c r="L70" s="192" t="e">
        <v>#N/A</v>
      </c>
      <c r="M70" s="198" t="e">
        <v>#N/A</v>
      </c>
      <c r="N70" s="204" t="e">
        <v>#N/A</v>
      </c>
      <c r="O70" s="192" t="e">
        <v>#N/A</v>
      </c>
      <c r="P70" s="198" t="e">
        <v>#N/A</v>
      </c>
      <c r="Q70" s="204" t="e">
        <v>#N/A</v>
      </c>
      <c r="R70" s="192" t="e">
        <v>#N/A</v>
      </c>
      <c r="S70" s="198" t="e">
        <v>#N/A</v>
      </c>
      <c r="T70" s="204" t="e">
        <v>#N/A</v>
      </c>
      <c r="U70" s="192" t="e">
        <v>#N/A</v>
      </c>
      <c r="V70" s="198" t="e">
        <v>#N/A</v>
      </c>
      <c r="W70" s="204" t="e">
        <v>#N/A</v>
      </c>
      <c r="X70" s="192" t="e">
        <v>#N/A</v>
      </c>
      <c r="Y70" s="198" t="e">
        <v>#N/A</v>
      </c>
      <c r="Z70" s="204" t="e">
        <v>#N/A</v>
      </c>
      <c r="AA70" s="192" t="e">
        <v>#N/A</v>
      </c>
      <c r="AB70" s="198" t="e">
        <v>#N/A</v>
      </c>
      <c r="AC70" s="204" t="e">
        <v>#N/A</v>
      </c>
      <c r="AD70" s="192" t="e">
        <v>#N/A</v>
      </c>
      <c r="AE70" s="198" t="e">
        <v>#N/A</v>
      </c>
      <c r="AF70" s="204" t="e">
        <v>#N/A</v>
      </c>
      <c r="AG70" s="192" t="e">
        <v>#N/A</v>
      </c>
      <c r="AH70" s="198" t="e">
        <v>#N/A</v>
      </c>
      <c r="AI70" s="204" t="e">
        <v>#N/A</v>
      </c>
      <c r="AJ70" s="204" t="e">
        <v>#N/A</v>
      </c>
      <c r="AK70" s="198" t="e">
        <v>#N/A</v>
      </c>
      <c r="AL70" s="204" t="e">
        <v>#N/A</v>
      </c>
      <c r="AM70" s="204" t="e">
        <v>#N/A</v>
      </c>
      <c r="AN70" s="198" t="e">
        <v>#N/A</v>
      </c>
      <c r="AO70" s="204" t="e">
        <v>#N/A</v>
      </c>
      <c r="AP70" s="204" t="e">
        <v>#N/A</v>
      </c>
      <c r="AQ70" s="198" t="e">
        <v>#N/A</v>
      </c>
      <c r="AR70" s="204" t="e">
        <v>#N/A</v>
      </c>
      <c r="AS70" s="204" t="e">
        <v>#N/A</v>
      </c>
      <c r="AT70" s="198" t="e">
        <v>#N/A</v>
      </c>
      <c r="AU70" s="204" t="e">
        <v>#N/A</v>
      </c>
      <c r="AV70" s="204" t="e">
        <v>#N/A</v>
      </c>
      <c r="AW70" s="198" t="e">
        <v>#N/A</v>
      </c>
      <c r="AX70" s="204">
        <v>1.7279199999999999</v>
      </c>
      <c r="AY70" s="204">
        <v>0.51121399999999995</v>
      </c>
      <c r="AZ70" s="198">
        <v>3.3800326282144075</v>
      </c>
      <c r="BA70" s="204">
        <v>1.8300780000000001</v>
      </c>
      <c r="BB70" s="204">
        <v>0.51680300000000001</v>
      </c>
      <c r="BC70" s="198">
        <v>3.5411520443960272</v>
      </c>
      <c r="BD70" s="204">
        <v>1.8763019999999999</v>
      </c>
      <c r="BE70" s="204">
        <v>0.50674799999999998</v>
      </c>
      <c r="BF70" s="198">
        <v>3.7026332615027586</v>
      </c>
      <c r="BG70" s="204">
        <v>1.898925</v>
      </c>
      <c r="BH70" s="204">
        <v>0.49742999999999998</v>
      </c>
      <c r="BI70" s="198">
        <v>3.8174718050781014</v>
      </c>
      <c r="BJ70" s="204">
        <v>1.9309590000000001</v>
      </c>
      <c r="BK70" s="204">
        <v>0.52174500000000001</v>
      </c>
      <c r="BL70" s="198">
        <v>3.7009631141649657</v>
      </c>
      <c r="BM70" s="204">
        <v>1.71146</v>
      </c>
      <c r="BN70" s="204">
        <v>0.51660200000000001</v>
      </c>
      <c r="BO70" s="198">
        <v>3.3129178748824044</v>
      </c>
      <c r="BP70" s="204">
        <v>1.7178899999999999</v>
      </c>
      <c r="BQ70" s="204">
        <v>0.50266200000000005</v>
      </c>
      <c r="BR70" s="198">
        <v>3.4175847786385281</v>
      </c>
      <c r="BS70" s="204">
        <v>1.6680680000000001</v>
      </c>
      <c r="BT70" s="204">
        <v>0.51949199999999995</v>
      </c>
      <c r="BU70" s="198">
        <v>3.2109599377853755</v>
      </c>
      <c r="BV70" s="204">
        <v>1.7811630000000001</v>
      </c>
      <c r="BW70" s="204">
        <v>0.49823600000000001</v>
      </c>
      <c r="BX70" s="198">
        <v>3.5749383826138619</v>
      </c>
      <c r="BY70" s="204">
        <v>1.902973</v>
      </c>
      <c r="BZ70" s="204">
        <v>0.49236099999999999</v>
      </c>
      <c r="CA70" s="198">
        <v>3.8649953997168747</v>
      </c>
      <c r="CB70" s="204">
        <v>1.571785</v>
      </c>
      <c r="CC70" s="204">
        <v>0.52708900000000003</v>
      </c>
      <c r="CD70" s="198">
        <v>2.9820106281861314</v>
      </c>
      <c r="CE70" s="204">
        <v>2.0409190000000001</v>
      </c>
      <c r="CF70" s="204">
        <v>0.48639700000000002</v>
      </c>
      <c r="CG70" s="198">
        <v>4.1959942187143424</v>
      </c>
      <c r="CH70" s="204">
        <v>2.1967660000000002</v>
      </c>
      <c r="CI70" s="204">
        <v>0.490033</v>
      </c>
      <c r="CJ70" s="198">
        <v>4.482894009178974</v>
      </c>
      <c r="CK70" s="204">
        <v>2.1431170000000002</v>
      </c>
      <c r="CL70" s="204">
        <v>0.50103500000000001</v>
      </c>
      <c r="CM70" s="198">
        <v>4.2773798237648073</v>
      </c>
    </row>
    <row r="71" spans="1:91" s="132" customFormat="1" x14ac:dyDescent="0.2">
      <c r="A71" s="132" t="s">
        <v>387</v>
      </c>
      <c r="B71" s="107" t="s">
        <v>253</v>
      </c>
      <c r="C71" s="107" t="s">
        <v>266</v>
      </c>
      <c r="D71" s="2" t="s">
        <v>107</v>
      </c>
      <c r="E71" s="204" t="e">
        <v>#N/A</v>
      </c>
      <c r="F71" s="192" t="e">
        <v>#N/A</v>
      </c>
      <c r="G71" s="198" t="e">
        <v>#N/A</v>
      </c>
      <c r="H71" s="204" t="e">
        <v>#N/A</v>
      </c>
      <c r="I71" s="192" t="e">
        <v>#N/A</v>
      </c>
      <c r="J71" s="198" t="e">
        <v>#N/A</v>
      </c>
      <c r="K71" s="204" t="e">
        <v>#N/A</v>
      </c>
      <c r="L71" s="192" t="e">
        <v>#N/A</v>
      </c>
      <c r="M71" s="198" t="e">
        <v>#N/A</v>
      </c>
      <c r="N71" s="204" t="e">
        <v>#N/A</v>
      </c>
      <c r="O71" s="192" t="e">
        <v>#N/A</v>
      </c>
      <c r="P71" s="198" t="e">
        <v>#N/A</v>
      </c>
      <c r="Q71" s="204" t="e">
        <v>#N/A</v>
      </c>
      <c r="R71" s="192" t="e">
        <v>#N/A</v>
      </c>
      <c r="S71" s="198" t="e">
        <v>#N/A</v>
      </c>
      <c r="T71" s="204" t="e">
        <v>#N/A</v>
      </c>
      <c r="U71" s="192" t="e">
        <v>#N/A</v>
      </c>
      <c r="V71" s="198" t="e">
        <v>#N/A</v>
      </c>
      <c r="W71" s="204" t="e">
        <v>#N/A</v>
      </c>
      <c r="X71" s="192" t="e">
        <v>#N/A</v>
      </c>
      <c r="Y71" s="198" t="e">
        <v>#N/A</v>
      </c>
      <c r="Z71" s="204" t="e">
        <v>#N/A</v>
      </c>
      <c r="AA71" s="192" t="e">
        <v>#N/A</v>
      </c>
      <c r="AB71" s="198" t="e">
        <v>#N/A</v>
      </c>
      <c r="AC71" s="204" t="e">
        <v>#N/A</v>
      </c>
      <c r="AD71" s="192" t="e">
        <v>#N/A</v>
      </c>
      <c r="AE71" s="198" t="e">
        <v>#N/A</v>
      </c>
      <c r="AF71" s="204" t="e">
        <v>#N/A</v>
      </c>
      <c r="AG71" s="192" t="e">
        <v>#N/A</v>
      </c>
      <c r="AH71" s="198" t="e">
        <v>#N/A</v>
      </c>
      <c r="AI71" s="204" t="e">
        <v>#N/A</v>
      </c>
      <c r="AJ71" s="204" t="e">
        <v>#N/A</v>
      </c>
      <c r="AK71" s="198" t="e">
        <v>#N/A</v>
      </c>
      <c r="AL71" s="204" t="e">
        <v>#N/A</v>
      </c>
      <c r="AM71" s="204" t="e">
        <v>#N/A</v>
      </c>
      <c r="AN71" s="198" t="e">
        <v>#N/A</v>
      </c>
      <c r="AO71" s="204" t="e">
        <v>#N/A</v>
      </c>
      <c r="AP71" s="204" t="e">
        <v>#N/A</v>
      </c>
      <c r="AQ71" s="198" t="e">
        <v>#N/A</v>
      </c>
      <c r="AR71" s="204" t="e">
        <v>#N/A</v>
      </c>
      <c r="AS71" s="204" t="e">
        <v>#N/A</v>
      </c>
      <c r="AT71" s="198" t="e">
        <v>#N/A</v>
      </c>
      <c r="AU71" s="204" t="e">
        <v>#N/A</v>
      </c>
      <c r="AV71" s="204" t="e">
        <v>#N/A</v>
      </c>
      <c r="AW71" s="198" t="e">
        <v>#N/A</v>
      </c>
      <c r="AX71" s="204">
        <v>242.93791899999999</v>
      </c>
      <c r="AY71" s="204">
        <v>51.345219</v>
      </c>
      <c r="AZ71" s="198">
        <v>4.7314613459921162</v>
      </c>
      <c r="BA71" s="204">
        <v>234.16600500000001</v>
      </c>
      <c r="BB71" s="204">
        <v>49.398859000000002</v>
      </c>
      <c r="BC71" s="198">
        <v>4.7403120181379093</v>
      </c>
      <c r="BD71" s="204">
        <v>218.39559700000001</v>
      </c>
      <c r="BE71" s="204">
        <v>46.859133999999997</v>
      </c>
      <c r="BF71" s="198">
        <v>4.6606835926587982</v>
      </c>
      <c r="BG71" s="204">
        <v>205.78386699999999</v>
      </c>
      <c r="BH71" s="204">
        <v>44.981332000000002</v>
      </c>
      <c r="BI71" s="198">
        <v>4.5748726827386967</v>
      </c>
      <c r="BJ71" s="204">
        <v>188.690067</v>
      </c>
      <c r="BK71" s="204">
        <v>42.822401999999997</v>
      </c>
      <c r="BL71" s="198">
        <v>4.4063400974097622</v>
      </c>
      <c r="BM71" s="204">
        <v>177.75637599999999</v>
      </c>
      <c r="BN71" s="204">
        <v>40.882783000000003</v>
      </c>
      <c r="BO71" s="198">
        <v>4.3479519483788565</v>
      </c>
      <c r="BP71" s="204">
        <v>171.67334600000001</v>
      </c>
      <c r="BQ71" s="204">
        <v>39.934578000000002</v>
      </c>
      <c r="BR71" s="198">
        <v>4.2988646580915413</v>
      </c>
      <c r="BS71" s="204">
        <v>170.48380499999999</v>
      </c>
      <c r="BT71" s="204">
        <v>38.958832000000001</v>
      </c>
      <c r="BU71" s="198">
        <v>4.3759988749149352</v>
      </c>
      <c r="BV71" s="204">
        <v>170.68855600000001</v>
      </c>
      <c r="BW71" s="204">
        <v>38.538877999999997</v>
      </c>
      <c r="BX71" s="198">
        <v>4.4289965058142071</v>
      </c>
      <c r="BY71" s="204">
        <v>177.251507</v>
      </c>
      <c r="BZ71" s="204">
        <v>38.131334000000003</v>
      </c>
      <c r="CA71" s="198">
        <v>4.6484475733264405</v>
      </c>
      <c r="CB71" s="204">
        <v>167.70837599999999</v>
      </c>
      <c r="CC71" s="204">
        <v>37.456588000000004</v>
      </c>
      <c r="CD71" s="198">
        <v>4.4774066447269565</v>
      </c>
      <c r="CE71" s="204">
        <v>189.75895199999999</v>
      </c>
      <c r="CF71" s="204">
        <v>36.752865999999997</v>
      </c>
      <c r="CG71" s="198">
        <v>5.1631062459183461</v>
      </c>
      <c r="CH71" s="204">
        <v>193.017383</v>
      </c>
      <c r="CI71" s="204">
        <v>36.146087000000001</v>
      </c>
      <c r="CJ71" s="198">
        <v>5.3399247060961255</v>
      </c>
      <c r="CK71" s="204">
        <v>194.794185</v>
      </c>
      <c r="CL71" s="204">
        <v>35.167116999999998</v>
      </c>
      <c r="CM71" s="198">
        <v>5.5391002054561369</v>
      </c>
    </row>
    <row r="72" spans="1:91" s="132" customFormat="1" x14ac:dyDescent="0.2">
      <c r="A72" s="132" t="s">
        <v>388</v>
      </c>
      <c r="B72" s="107" t="s">
        <v>253</v>
      </c>
      <c r="C72" s="107" t="s">
        <v>266</v>
      </c>
      <c r="D72" s="2" t="s">
        <v>279</v>
      </c>
      <c r="E72" s="204" t="e">
        <v>#N/A</v>
      </c>
      <c r="F72" s="192" t="e">
        <v>#N/A</v>
      </c>
      <c r="G72" s="198" t="e">
        <v>#N/A</v>
      </c>
      <c r="H72" s="204" t="e">
        <v>#N/A</v>
      </c>
      <c r="I72" s="192" t="e">
        <v>#N/A</v>
      </c>
      <c r="J72" s="198" t="e">
        <v>#N/A</v>
      </c>
      <c r="K72" s="204" t="e">
        <v>#N/A</v>
      </c>
      <c r="L72" s="192" t="e">
        <v>#N/A</v>
      </c>
      <c r="M72" s="198" t="e">
        <v>#N/A</v>
      </c>
      <c r="N72" s="204" t="e">
        <v>#N/A</v>
      </c>
      <c r="O72" s="192" t="e">
        <v>#N/A</v>
      </c>
      <c r="P72" s="198" t="e">
        <v>#N/A</v>
      </c>
      <c r="Q72" s="204" t="e">
        <v>#N/A</v>
      </c>
      <c r="R72" s="192" t="e">
        <v>#N/A</v>
      </c>
      <c r="S72" s="198" t="e">
        <v>#N/A</v>
      </c>
      <c r="T72" s="204" t="e">
        <v>#N/A</v>
      </c>
      <c r="U72" s="192" t="e">
        <v>#N/A</v>
      </c>
      <c r="V72" s="198" t="e">
        <v>#N/A</v>
      </c>
      <c r="W72" s="204" t="e">
        <v>#N/A</v>
      </c>
      <c r="X72" s="192" t="e">
        <v>#N/A</v>
      </c>
      <c r="Y72" s="198" t="e">
        <v>#N/A</v>
      </c>
      <c r="Z72" s="204" t="e">
        <v>#N/A</v>
      </c>
      <c r="AA72" s="192" t="e">
        <v>#N/A</v>
      </c>
      <c r="AB72" s="198" t="e">
        <v>#N/A</v>
      </c>
      <c r="AC72" s="204" t="e">
        <v>#N/A</v>
      </c>
      <c r="AD72" s="192" t="e">
        <v>#N/A</v>
      </c>
      <c r="AE72" s="198" t="e">
        <v>#N/A</v>
      </c>
      <c r="AF72" s="204" t="e">
        <v>#N/A</v>
      </c>
      <c r="AG72" s="192" t="e">
        <v>#N/A</v>
      </c>
      <c r="AH72" s="198" t="e">
        <v>#N/A</v>
      </c>
      <c r="AI72" s="204" t="e">
        <v>#N/A</v>
      </c>
      <c r="AJ72" s="204" t="e">
        <v>#N/A</v>
      </c>
      <c r="AK72" s="198" t="e">
        <v>#N/A</v>
      </c>
      <c r="AL72" s="204" t="e">
        <v>#N/A</v>
      </c>
      <c r="AM72" s="204" t="e">
        <v>#N/A</v>
      </c>
      <c r="AN72" s="198" t="e">
        <v>#N/A</v>
      </c>
      <c r="AO72" s="204" t="e">
        <v>#N/A</v>
      </c>
      <c r="AP72" s="204" t="e">
        <v>#N/A</v>
      </c>
      <c r="AQ72" s="198" t="e">
        <v>#N/A</v>
      </c>
      <c r="AR72" s="204" t="e">
        <v>#N/A</v>
      </c>
      <c r="AS72" s="204" t="e">
        <v>#N/A</v>
      </c>
      <c r="AT72" s="198" t="e">
        <v>#N/A</v>
      </c>
      <c r="AU72" s="204" t="e">
        <v>#N/A</v>
      </c>
      <c r="AV72" s="204" t="e">
        <v>#N/A</v>
      </c>
      <c r="AW72" s="198" t="e">
        <v>#N/A</v>
      </c>
      <c r="AX72" s="204">
        <v>22.132584999999999</v>
      </c>
      <c r="AY72" s="204">
        <v>5.5050470000000002</v>
      </c>
      <c r="AZ72" s="198">
        <v>4.0204170827242702</v>
      </c>
      <c r="BA72" s="204">
        <v>22.428730000000002</v>
      </c>
      <c r="BB72" s="204">
        <v>5.3797220000000001</v>
      </c>
      <c r="BC72" s="198">
        <v>4.1691243525223056</v>
      </c>
      <c r="BD72" s="204">
        <v>22.994734000000001</v>
      </c>
      <c r="BE72" s="204">
        <v>5.3373860000000004</v>
      </c>
      <c r="BF72" s="198">
        <v>4.3082389019643701</v>
      </c>
      <c r="BG72" s="204">
        <v>23.133113000000002</v>
      </c>
      <c r="BH72" s="204">
        <v>5.4765829999999998</v>
      </c>
      <c r="BI72" s="198">
        <v>4.2240048219848036</v>
      </c>
      <c r="BJ72" s="204">
        <v>22.867122999999999</v>
      </c>
      <c r="BK72" s="204">
        <v>5.5003650000000004</v>
      </c>
      <c r="BL72" s="198">
        <v>4.1573828282304897</v>
      </c>
      <c r="BM72" s="204">
        <v>22.620555</v>
      </c>
      <c r="BN72" s="204">
        <v>5.4396699999999996</v>
      </c>
      <c r="BO72" s="198">
        <v>4.1584425158143787</v>
      </c>
      <c r="BP72" s="204">
        <v>22.554645000000001</v>
      </c>
      <c r="BQ72" s="204">
        <v>5.4779299999999997</v>
      </c>
      <c r="BR72" s="198">
        <v>4.1173664139556365</v>
      </c>
      <c r="BS72" s="204">
        <v>22.000246000000001</v>
      </c>
      <c r="BT72" s="204">
        <v>5.4688439999999998</v>
      </c>
      <c r="BU72" s="198">
        <v>4.0228329789622821</v>
      </c>
      <c r="BV72" s="204">
        <v>21.052633</v>
      </c>
      <c r="BW72" s="204">
        <v>5.4441470000000001</v>
      </c>
      <c r="BX72" s="198">
        <v>3.8670214084961336</v>
      </c>
      <c r="BY72" s="204">
        <v>20.902049000000002</v>
      </c>
      <c r="BZ72" s="204">
        <v>5.3461220000000003</v>
      </c>
      <c r="CA72" s="198">
        <v>3.9097590739605268</v>
      </c>
      <c r="CB72" s="204">
        <v>20.555145</v>
      </c>
      <c r="CC72" s="204">
        <v>4.8810130000000003</v>
      </c>
      <c r="CD72" s="198">
        <v>4.211245698382692</v>
      </c>
      <c r="CE72" s="204">
        <v>20.507273999999999</v>
      </c>
      <c r="CF72" s="204">
        <v>5.2542949999999999</v>
      </c>
      <c r="CG72" s="198">
        <v>3.9029544401294558</v>
      </c>
      <c r="CH72" s="204">
        <v>19.988247999999999</v>
      </c>
      <c r="CI72" s="204">
        <v>5.2116420000000003</v>
      </c>
      <c r="CJ72" s="198">
        <v>3.835307183417433</v>
      </c>
      <c r="CK72" s="204">
        <v>19.983889000000001</v>
      </c>
      <c r="CL72" s="204">
        <v>5.0185639999999996</v>
      </c>
      <c r="CM72" s="198">
        <v>3.9819934547013851</v>
      </c>
    </row>
    <row r="73" spans="1:91" s="132" customFormat="1" x14ac:dyDescent="0.2">
      <c r="A73" s="132" t="s">
        <v>389</v>
      </c>
      <c r="B73" s="107" t="s">
        <v>253</v>
      </c>
      <c r="C73" s="107" t="s">
        <v>266</v>
      </c>
      <c r="D73" s="2" t="s">
        <v>108</v>
      </c>
      <c r="E73" s="204" t="e">
        <v>#N/A</v>
      </c>
      <c r="F73" s="192" t="e">
        <v>#N/A</v>
      </c>
      <c r="G73" s="198" t="e">
        <v>#N/A</v>
      </c>
      <c r="H73" s="204" t="e">
        <v>#N/A</v>
      </c>
      <c r="I73" s="192" t="e">
        <v>#N/A</v>
      </c>
      <c r="J73" s="198" t="e">
        <v>#N/A</v>
      </c>
      <c r="K73" s="204" t="e">
        <v>#N/A</v>
      </c>
      <c r="L73" s="192" t="e">
        <v>#N/A</v>
      </c>
      <c r="M73" s="198" t="e">
        <v>#N/A</v>
      </c>
      <c r="N73" s="204" t="e">
        <v>#N/A</v>
      </c>
      <c r="O73" s="192" t="e">
        <v>#N/A</v>
      </c>
      <c r="P73" s="198" t="e">
        <v>#N/A</v>
      </c>
      <c r="Q73" s="204" t="e">
        <v>#N/A</v>
      </c>
      <c r="R73" s="192" t="e">
        <v>#N/A</v>
      </c>
      <c r="S73" s="198" t="e">
        <v>#N/A</v>
      </c>
      <c r="T73" s="204" t="e">
        <v>#N/A</v>
      </c>
      <c r="U73" s="192" t="e">
        <v>#N/A</v>
      </c>
      <c r="V73" s="198" t="e">
        <v>#N/A</v>
      </c>
      <c r="W73" s="204" t="e">
        <v>#N/A</v>
      </c>
      <c r="X73" s="192" t="e">
        <v>#N/A</v>
      </c>
      <c r="Y73" s="198" t="e">
        <v>#N/A</v>
      </c>
      <c r="Z73" s="204" t="e">
        <v>#N/A</v>
      </c>
      <c r="AA73" s="192" t="e">
        <v>#N/A</v>
      </c>
      <c r="AB73" s="198" t="e">
        <v>#N/A</v>
      </c>
      <c r="AC73" s="204" t="e">
        <v>#N/A</v>
      </c>
      <c r="AD73" s="192" t="e">
        <v>#N/A</v>
      </c>
      <c r="AE73" s="198" t="e">
        <v>#N/A</v>
      </c>
      <c r="AF73" s="204" t="e">
        <v>#N/A</v>
      </c>
      <c r="AG73" s="192" t="e">
        <v>#N/A</v>
      </c>
      <c r="AH73" s="198" t="e">
        <v>#N/A</v>
      </c>
      <c r="AI73" s="204" t="e">
        <v>#N/A</v>
      </c>
      <c r="AJ73" s="204" t="e">
        <v>#N/A</v>
      </c>
      <c r="AK73" s="198" t="e">
        <v>#N/A</v>
      </c>
      <c r="AL73" s="204" t="e">
        <v>#N/A</v>
      </c>
      <c r="AM73" s="204" t="e">
        <v>#N/A</v>
      </c>
      <c r="AN73" s="198" t="e">
        <v>#N/A</v>
      </c>
      <c r="AO73" s="204" t="e">
        <v>#N/A</v>
      </c>
      <c r="AP73" s="204" t="e">
        <v>#N/A</v>
      </c>
      <c r="AQ73" s="198" t="e">
        <v>#N/A</v>
      </c>
      <c r="AR73" s="204" t="e">
        <v>#N/A</v>
      </c>
      <c r="AS73" s="204" t="e">
        <v>#N/A</v>
      </c>
      <c r="AT73" s="198" t="e">
        <v>#N/A</v>
      </c>
      <c r="AU73" s="204" t="e">
        <v>#N/A</v>
      </c>
      <c r="AV73" s="204" t="e">
        <v>#N/A</v>
      </c>
      <c r="AW73" s="198" t="e">
        <v>#N/A</v>
      </c>
      <c r="AX73" s="204">
        <v>24.258686999999998</v>
      </c>
      <c r="AY73" s="204">
        <v>5.7207039999999996</v>
      </c>
      <c r="AZ73" s="198">
        <v>4.2405072872150003</v>
      </c>
      <c r="BA73" s="204">
        <v>24.680368000000001</v>
      </c>
      <c r="BB73" s="204">
        <v>5.630986</v>
      </c>
      <c r="BC73" s="198">
        <v>4.3829567326219605</v>
      </c>
      <c r="BD73" s="204">
        <v>24.505462999999999</v>
      </c>
      <c r="BE73" s="204">
        <v>5.5651409999999997</v>
      </c>
      <c r="BF73" s="198">
        <v>4.4033858261632544</v>
      </c>
      <c r="BG73" s="204">
        <v>24.471447000000001</v>
      </c>
      <c r="BH73" s="204">
        <v>5.4812630000000002</v>
      </c>
      <c r="BI73" s="198">
        <v>4.4645635504079992</v>
      </c>
      <c r="BJ73" s="204">
        <v>24.891605999999999</v>
      </c>
      <c r="BK73" s="204">
        <v>5.5136089999999998</v>
      </c>
      <c r="BL73" s="198">
        <v>4.5145758431546383</v>
      </c>
      <c r="BM73" s="204">
        <v>24.826726000000001</v>
      </c>
      <c r="BN73" s="204">
        <v>5.557436</v>
      </c>
      <c r="BO73" s="198">
        <v>4.467298588773672</v>
      </c>
      <c r="BP73" s="204">
        <v>25.514531999999999</v>
      </c>
      <c r="BQ73" s="204">
        <v>5.5181149999999999</v>
      </c>
      <c r="BR73" s="198">
        <v>4.6237767788456745</v>
      </c>
      <c r="BS73" s="204">
        <v>25.994076</v>
      </c>
      <c r="BT73" s="204">
        <v>5.4445420000000002</v>
      </c>
      <c r="BU73" s="198">
        <v>4.7743365741324064</v>
      </c>
      <c r="BV73" s="204">
        <v>25.757874000000001</v>
      </c>
      <c r="BW73" s="204">
        <v>5.3535259999999996</v>
      </c>
      <c r="BX73" s="198">
        <v>4.8113848704573403</v>
      </c>
      <c r="BY73" s="204">
        <v>26.104467</v>
      </c>
      <c r="BZ73" s="204">
        <v>5.1352969999999996</v>
      </c>
      <c r="CA73" s="198">
        <v>5.0833412361544035</v>
      </c>
      <c r="CB73" s="204">
        <v>20.449805000000001</v>
      </c>
      <c r="CC73" s="204">
        <v>5.0198970000000003</v>
      </c>
      <c r="CD73" s="198">
        <v>4.073749919570063</v>
      </c>
      <c r="CE73" s="204">
        <v>26.261008</v>
      </c>
      <c r="CF73" s="204">
        <v>4.8427319999999998</v>
      </c>
      <c r="CG73" s="198">
        <v>5.4227671487912197</v>
      </c>
      <c r="CH73" s="204">
        <v>26.503185999999999</v>
      </c>
      <c r="CI73" s="204">
        <v>4.7160890000000002</v>
      </c>
      <c r="CJ73" s="198">
        <v>5.6197383043449767</v>
      </c>
      <c r="CK73" s="204">
        <v>26.568957000000001</v>
      </c>
      <c r="CL73" s="204">
        <v>4.6123089999999998</v>
      </c>
      <c r="CM73" s="198">
        <v>5.7604460152171075</v>
      </c>
    </row>
    <row r="74" spans="1:91" s="132" customFormat="1" x14ac:dyDescent="0.2">
      <c r="A74" s="132" t="s">
        <v>390</v>
      </c>
      <c r="B74" s="107" t="s">
        <v>253</v>
      </c>
      <c r="C74" s="107" t="s">
        <v>266</v>
      </c>
      <c r="D74" s="2" t="s">
        <v>109</v>
      </c>
      <c r="E74" s="204" t="e">
        <v>#N/A</v>
      </c>
      <c r="F74" s="192" t="e">
        <v>#N/A</v>
      </c>
      <c r="G74" s="198" t="e">
        <v>#N/A</v>
      </c>
      <c r="H74" s="204" t="e">
        <v>#N/A</v>
      </c>
      <c r="I74" s="192" t="e">
        <v>#N/A</v>
      </c>
      <c r="J74" s="198" t="e">
        <v>#N/A</v>
      </c>
      <c r="K74" s="204" t="e">
        <v>#N/A</v>
      </c>
      <c r="L74" s="192" t="e">
        <v>#N/A</v>
      </c>
      <c r="M74" s="198" t="e">
        <v>#N/A</v>
      </c>
      <c r="N74" s="204" t="e">
        <v>#N/A</v>
      </c>
      <c r="O74" s="192" t="e">
        <v>#N/A</v>
      </c>
      <c r="P74" s="198" t="e">
        <v>#N/A</v>
      </c>
      <c r="Q74" s="204" t="e">
        <v>#N/A</v>
      </c>
      <c r="R74" s="192" t="e">
        <v>#N/A</v>
      </c>
      <c r="S74" s="198" t="e">
        <v>#N/A</v>
      </c>
      <c r="T74" s="204" t="e">
        <v>#N/A</v>
      </c>
      <c r="U74" s="192" t="e">
        <v>#N/A</v>
      </c>
      <c r="V74" s="198" t="e">
        <v>#N/A</v>
      </c>
      <c r="W74" s="204" t="e">
        <v>#N/A</v>
      </c>
      <c r="X74" s="192" t="e">
        <v>#N/A</v>
      </c>
      <c r="Y74" s="198" t="e">
        <v>#N/A</v>
      </c>
      <c r="Z74" s="204" t="e">
        <v>#N/A</v>
      </c>
      <c r="AA74" s="192" t="e">
        <v>#N/A</v>
      </c>
      <c r="AB74" s="198" t="e">
        <v>#N/A</v>
      </c>
      <c r="AC74" s="204" t="e">
        <v>#N/A</v>
      </c>
      <c r="AD74" s="192" t="e">
        <v>#N/A</v>
      </c>
      <c r="AE74" s="198" t="e">
        <v>#N/A</v>
      </c>
      <c r="AF74" s="204" t="e">
        <v>#N/A</v>
      </c>
      <c r="AG74" s="192" t="e">
        <v>#N/A</v>
      </c>
      <c r="AH74" s="198" t="e">
        <v>#N/A</v>
      </c>
      <c r="AI74" s="204" t="e">
        <v>#N/A</v>
      </c>
      <c r="AJ74" s="204" t="e">
        <v>#N/A</v>
      </c>
      <c r="AK74" s="198" t="e">
        <v>#N/A</v>
      </c>
      <c r="AL74" s="204" t="e">
        <v>#N/A</v>
      </c>
      <c r="AM74" s="204" t="e">
        <v>#N/A</v>
      </c>
      <c r="AN74" s="198" t="e">
        <v>#N/A</v>
      </c>
      <c r="AO74" s="204" t="e">
        <v>#N/A</v>
      </c>
      <c r="AP74" s="204" t="e">
        <v>#N/A</v>
      </c>
      <c r="AQ74" s="198" t="e">
        <v>#N/A</v>
      </c>
      <c r="AR74" s="204" t="e">
        <v>#N/A</v>
      </c>
      <c r="AS74" s="204" t="e">
        <v>#N/A</v>
      </c>
      <c r="AT74" s="198" t="e">
        <v>#N/A</v>
      </c>
      <c r="AU74" s="204" t="e">
        <v>#N/A</v>
      </c>
      <c r="AV74" s="204" t="e">
        <v>#N/A</v>
      </c>
      <c r="AW74" s="198" t="e">
        <v>#N/A</v>
      </c>
      <c r="AX74" s="204">
        <v>4.2079690000000003</v>
      </c>
      <c r="AY74" s="204">
        <v>2.976569</v>
      </c>
      <c r="AZ74" s="198">
        <v>1.4136977842610066</v>
      </c>
      <c r="BA74" s="204">
        <v>4.4516840000000002</v>
      </c>
      <c r="BB74" s="204">
        <v>2.9548450000000002</v>
      </c>
      <c r="BC74" s="198">
        <v>1.5065710722559051</v>
      </c>
      <c r="BD74" s="204">
        <v>4.6713849999999999</v>
      </c>
      <c r="BE74" s="204">
        <v>3.0972409999999999</v>
      </c>
      <c r="BF74" s="198">
        <v>1.5082407213387656</v>
      </c>
      <c r="BG74" s="204">
        <v>4.9855179999999999</v>
      </c>
      <c r="BH74" s="204">
        <v>3.102589</v>
      </c>
      <c r="BI74" s="198">
        <v>1.6068896009107232</v>
      </c>
      <c r="BJ74" s="204">
        <v>5.1046339999999999</v>
      </c>
      <c r="BK74" s="204">
        <v>3.1666319999999999</v>
      </c>
      <c r="BL74" s="198">
        <v>1.6120073314486811</v>
      </c>
      <c r="BM74" s="204">
        <v>5.0520009999999997</v>
      </c>
      <c r="BN74" s="204">
        <v>3.1780650000000001</v>
      </c>
      <c r="BO74" s="198">
        <v>1.5896468448568546</v>
      </c>
      <c r="BP74" s="204">
        <v>4.7995020000000004</v>
      </c>
      <c r="BQ74" s="204">
        <v>3.244186</v>
      </c>
      <c r="BR74" s="198">
        <v>1.4794164083070453</v>
      </c>
      <c r="BS74" s="204">
        <v>4.7929930000000001</v>
      </c>
      <c r="BT74" s="204">
        <v>3.186248</v>
      </c>
      <c r="BU74" s="198">
        <v>1.5042749340289896</v>
      </c>
      <c r="BV74" s="204">
        <v>4.628984</v>
      </c>
      <c r="BW74" s="204">
        <v>3.1681029999999999</v>
      </c>
      <c r="BX74" s="198">
        <v>1.4611216870158579</v>
      </c>
      <c r="BY74" s="204">
        <v>4.6147169999999997</v>
      </c>
      <c r="BZ74" s="204">
        <v>3.2110020000000001</v>
      </c>
      <c r="CA74" s="198">
        <v>1.4371579338785836</v>
      </c>
      <c r="CB74" s="204">
        <v>4.2493220000000003</v>
      </c>
      <c r="CC74" s="204">
        <v>3.4803999999999999</v>
      </c>
      <c r="CD74" s="198">
        <v>1.2209292035398231</v>
      </c>
      <c r="CE74" s="204">
        <v>4.7634699999999999</v>
      </c>
      <c r="CF74" s="204">
        <v>3.1688269999999998</v>
      </c>
      <c r="CG74" s="198">
        <v>1.5032281661321367</v>
      </c>
      <c r="CH74" s="204">
        <v>4.7285830000000004</v>
      </c>
      <c r="CI74" s="204">
        <v>3.1788940000000001</v>
      </c>
      <c r="CJ74" s="198">
        <v>1.4874931344046074</v>
      </c>
      <c r="CK74" s="204">
        <v>4.47492</v>
      </c>
      <c r="CL74" s="204">
        <v>3.217441</v>
      </c>
      <c r="CM74" s="198">
        <v>1.390832030797146</v>
      </c>
    </row>
    <row r="75" spans="1:91" s="132" customFormat="1" x14ac:dyDescent="0.2">
      <c r="A75" s="132" t="s">
        <v>391</v>
      </c>
      <c r="B75" s="107" t="s">
        <v>253</v>
      </c>
      <c r="C75" s="107" t="s">
        <v>266</v>
      </c>
      <c r="D75" s="2" t="s">
        <v>280</v>
      </c>
      <c r="E75" s="204" t="e">
        <v>#N/A</v>
      </c>
      <c r="F75" s="192" t="e">
        <v>#N/A</v>
      </c>
      <c r="G75" s="198" t="e">
        <v>#N/A</v>
      </c>
      <c r="H75" s="204" t="e">
        <v>#N/A</v>
      </c>
      <c r="I75" s="192" t="e">
        <v>#N/A</v>
      </c>
      <c r="J75" s="198" t="e">
        <v>#N/A</v>
      </c>
      <c r="K75" s="204" t="e">
        <v>#N/A</v>
      </c>
      <c r="L75" s="192" t="e">
        <v>#N/A</v>
      </c>
      <c r="M75" s="198" t="e">
        <v>#N/A</v>
      </c>
      <c r="N75" s="204" t="e">
        <v>#N/A</v>
      </c>
      <c r="O75" s="192" t="e">
        <v>#N/A</v>
      </c>
      <c r="P75" s="198" t="e">
        <v>#N/A</v>
      </c>
      <c r="Q75" s="204" t="e">
        <v>#N/A</v>
      </c>
      <c r="R75" s="192" t="e">
        <v>#N/A</v>
      </c>
      <c r="S75" s="198" t="e">
        <v>#N/A</v>
      </c>
      <c r="T75" s="204" t="e">
        <v>#N/A</v>
      </c>
      <c r="U75" s="192" t="e">
        <v>#N/A</v>
      </c>
      <c r="V75" s="198" t="e">
        <v>#N/A</v>
      </c>
      <c r="W75" s="204" t="e">
        <v>#N/A</v>
      </c>
      <c r="X75" s="192" t="e">
        <v>#N/A</v>
      </c>
      <c r="Y75" s="198" t="e">
        <v>#N/A</v>
      </c>
      <c r="Z75" s="204" t="e">
        <v>#N/A</v>
      </c>
      <c r="AA75" s="192" t="e">
        <v>#N/A</v>
      </c>
      <c r="AB75" s="198" t="e">
        <v>#N/A</v>
      </c>
      <c r="AC75" s="204" t="e">
        <v>#N/A</v>
      </c>
      <c r="AD75" s="192" t="e">
        <v>#N/A</v>
      </c>
      <c r="AE75" s="198" t="e">
        <v>#N/A</v>
      </c>
      <c r="AF75" s="204" t="e">
        <v>#N/A</v>
      </c>
      <c r="AG75" s="192" t="e">
        <v>#N/A</v>
      </c>
      <c r="AH75" s="198" t="e">
        <v>#N/A</v>
      </c>
      <c r="AI75" s="204" t="e">
        <v>#N/A</v>
      </c>
      <c r="AJ75" s="204" t="e">
        <v>#N/A</v>
      </c>
      <c r="AK75" s="198" t="e">
        <v>#N/A</v>
      </c>
      <c r="AL75" s="204" t="e">
        <v>#N/A</v>
      </c>
      <c r="AM75" s="204" t="e">
        <v>#N/A</v>
      </c>
      <c r="AN75" s="198" t="e">
        <v>#N/A</v>
      </c>
      <c r="AO75" s="204" t="e">
        <v>#N/A</v>
      </c>
      <c r="AP75" s="204" t="e">
        <v>#N/A</v>
      </c>
      <c r="AQ75" s="198" t="e">
        <v>#N/A</v>
      </c>
      <c r="AR75" s="204" t="e">
        <v>#N/A</v>
      </c>
      <c r="AS75" s="204" t="e">
        <v>#N/A</v>
      </c>
      <c r="AT75" s="198" t="e">
        <v>#N/A</v>
      </c>
      <c r="AU75" s="204" t="e">
        <v>#N/A</v>
      </c>
      <c r="AV75" s="204" t="e">
        <v>#N/A</v>
      </c>
      <c r="AW75" s="198" t="e">
        <v>#N/A</v>
      </c>
      <c r="AX75" s="204">
        <v>3.3436870000000001</v>
      </c>
      <c r="AY75" s="204">
        <v>0.44584400000000002</v>
      </c>
      <c r="AZ75" s="198">
        <v>7.499679260010228</v>
      </c>
      <c r="BA75" s="204">
        <v>3.3744320000000001</v>
      </c>
      <c r="BB75" s="204">
        <v>0.43787199999999998</v>
      </c>
      <c r="BC75" s="198">
        <v>7.7064347571893164</v>
      </c>
      <c r="BD75" s="204">
        <v>3.2403729999999999</v>
      </c>
      <c r="BE75" s="204">
        <v>0.42937700000000001</v>
      </c>
      <c r="BF75" s="198">
        <v>7.5466850809428543</v>
      </c>
      <c r="BG75" s="204">
        <v>3.3326600000000002</v>
      </c>
      <c r="BH75" s="204">
        <v>0.41831200000000002</v>
      </c>
      <c r="BI75" s="198">
        <v>7.9669242096808128</v>
      </c>
      <c r="BJ75" s="204">
        <v>3.275318</v>
      </c>
      <c r="BK75" s="204">
        <v>0.405949</v>
      </c>
      <c r="BL75" s="198">
        <v>8.0682992198527401</v>
      </c>
      <c r="BM75" s="204">
        <v>3.3273760000000001</v>
      </c>
      <c r="BN75" s="204">
        <v>0.39102900000000002</v>
      </c>
      <c r="BO75" s="198">
        <v>8.5092819202667833</v>
      </c>
      <c r="BP75" s="204">
        <v>3.192062</v>
      </c>
      <c r="BQ75" s="204">
        <v>0.35653499999999999</v>
      </c>
      <c r="BR75" s="198">
        <v>8.9530116257870898</v>
      </c>
      <c r="BS75" s="204">
        <v>3.1460270000000001</v>
      </c>
      <c r="BT75" s="204">
        <v>0.33296399999999998</v>
      </c>
      <c r="BU75" s="198">
        <v>9.44854999339268</v>
      </c>
      <c r="BV75" s="204">
        <v>3.0380159999999998</v>
      </c>
      <c r="BW75" s="204">
        <v>0.33347900000000003</v>
      </c>
      <c r="BX75" s="198">
        <v>9.1100669007643642</v>
      </c>
      <c r="BY75" s="204">
        <v>2.9277899999999999</v>
      </c>
      <c r="BZ75" s="204">
        <v>0.30829400000000001</v>
      </c>
      <c r="CA75" s="198">
        <v>9.4967466120002335</v>
      </c>
      <c r="CB75" s="204">
        <v>2.3505560000000001</v>
      </c>
      <c r="CC75" s="204">
        <v>0.29508299999999998</v>
      </c>
      <c r="CD75" s="198">
        <v>7.9657452310028036</v>
      </c>
      <c r="CE75" s="204">
        <v>2.931095</v>
      </c>
      <c r="CF75" s="204">
        <v>0.33529300000000001</v>
      </c>
      <c r="CG75" s="198">
        <v>8.7418914203398224</v>
      </c>
      <c r="CH75" s="204">
        <v>2.8051520000000001</v>
      </c>
      <c r="CI75" s="204">
        <v>0.34220699999999998</v>
      </c>
      <c r="CJ75" s="198">
        <v>8.1972373446481228</v>
      </c>
      <c r="CK75" s="204">
        <v>2.6403219999999998</v>
      </c>
      <c r="CL75" s="204">
        <v>0.33317200000000002</v>
      </c>
      <c r="CM75" s="198">
        <v>7.9248016039763236</v>
      </c>
    </row>
    <row r="76" spans="1:91" s="132" customFormat="1" x14ac:dyDescent="0.2">
      <c r="A76" s="132" t="s">
        <v>392</v>
      </c>
      <c r="B76" s="107" t="s">
        <v>253</v>
      </c>
      <c r="C76" s="107" t="s">
        <v>266</v>
      </c>
      <c r="D76" s="2" t="s">
        <v>281</v>
      </c>
      <c r="E76" s="204" t="e">
        <v>#N/A</v>
      </c>
      <c r="F76" s="192" t="e">
        <v>#N/A</v>
      </c>
      <c r="G76" s="198" t="e">
        <v>#N/A</v>
      </c>
      <c r="H76" s="204" t="e">
        <v>#N/A</v>
      </c>
      <c r="I76" s="192" t="e">
        <v>#N/A</v>
      </c>
      <c r="J76" s="198" t="e">
        <v>#N/A</v>
      </c>
      <c r="K76" s="204" t="e">
        <v>#N/A</v>
      </c>
      <c r="L76" s="192" t="e">
        <v>#N/A</v>
      </c>
      <c r="M76" s="198" t="e">
        <v>#N/A</v>
      </c>
      <c r="N76" s="204" t="e">
        <v>#N/A</v>
      </c>
      <c r="O76" s="192" t="e">
        <v>#N/A</v>
      </c>
      <c r="P76" s="198" t="e">
        <v>#N/A</v>
      </c>
      <c r="Q76" s="204" t="e">
        <v>#N/A</v>
      </c>
      <c r="R76" s="192" t="e">
        <v>#N/A</v>
      </c>
      <c r="S76" s="198" t="e">
        <v>#N/A</v>
      </c>
      <c r="T76" s="204" t="e">
        <v>#N/A</v>
      </c>
      <c r="U76" s="192" t="e">
        <v>#N/A</v>
      </c>
      <c r="V76" s="198" t="e">
        <v>#N/A</v>
      </c>
      <c r="W76" s="204" t="e">
        <v>#N/A</v>
      </c>
      <c r="X76" s="192" t="e">
        <v>#N/A</v>
      </c>
      <c r="Y76" s="198" t="e">
        <v>#N/A</v>
      </c>
      <c r="Z76" s="204" t="e">
        <v>#N/A</v>
      </c>
      <c r="AA76" s="192" t="e">
        <v>#N/A</v>
      </c>
      <c r="AB76" s="198" t="e">
        <v>#N/A</v>
      </c>
      <c r="AC76" s="204" t="e">
        <v>#N/A</v>
      </c>
      <c r="AD76" s="192" t="e">
        <v>#N/A</v>
      </c>
      <c r="AE76" s="198" t="e">
        <v>#N/A</v>
      </c>
      <c r="AF76" s="204" t="e">
        <v>#N/A</v>
      </c>
      <c r="AG76" s="192" t="e">
        <v>#N/A</v>
      </c>
      <c r="AH76" s="198" t="e">
        <v>#N/A</v>
      </c>
      <c r="AI76" s="204" t="e">
        <v>#N/A</v>
      </c>
      <c r="AJ76" s="204" t="e">
        <v>#N/A</v>
      </c>
      <c r="AK76" s="198" t="e">
        <v>#N/A</v>
      </c>
      <c r="AL76" s="204" t="e">
        <v>#N/A</v>
      </c>
      <c r="AM76" s="204" t="e">
        <v>#N/A</v>
      </c>
      <c r="AN76" s="198" t="e">
        <v>#N/A</v>
      </c>
      <c r="AO76" s="204" t="e">
        <v>#N/A</v>
      </c>
      <c r="AP76" s="204" t="e">
        <v>#N/A</v>
      </c>
      <c r="AQ76" s="198" t="e">
        <v>#N/A</v>
      </c>
      <c r="AR76" s="204" t="e">
        <v>#N/A</v>
      </c>
      <c r="AS76" s="204" t="e">
        <v>#N/A</v>
      </c>
      <c r="AT76" s="198" t="e">
        <v>#N/A</v>
      </c>
      <c r="AU76" s="204" t="e">
        <v>#N/A</v>
      </c>
      <c r="AV76" s="204" t="e">
        <v>#N/A</v>
      </c>
      <c r="AW76" s="198" t="e">
        <v>#N/A</v>
      </c>
      <c r="AX76" s="204">
        <v>19.595414999999999</v>
      </c>
      <c r="AY76" s="204">
        <v>5.8851950000000004</v>
      </c>
      <c r="AZ76" s="198">
        <v>3.3296118480356212</v>
      </c>
      <c r="BA76" s="204">
        <v>19.091712000000001</v>
      </c>
      <c r="BB76" s="204">
        <v>5.788125</v>
      </c>
      <c r="BC76" s="198">
        <v>3.2984277291869133</v>
      </c>
      <c r="BD76" s="204">
        <v>19.096318</v>
      </c>
      <c r="BE76" s="204">
        <v>5.7138220000000004</v>
      </c>
      <c r="BF76" s="198">
        <v>3.3421268635949803</v>
      </c>
      <c r="BG76" s="204">
        <v>18.97372</v>
      </c>
      <c r="BH76" s="204">
        <v>5.6741140000000003</v>
      </c>
      <c r="BI76" s="198">
        <v>3.3439088463855327</v>
      </c>
      <c r="BJ76" s="204">
        <v>19.04805</v>
      </c>
      <c r="BK76" s="204">
        <v>5.5165689999999996</v>
      </c>
      <c r="BL76" s="198">
        <v>3.452879860652518</v>
      </c>
      <c r="BM76" s="204">
        <v>18.898547000000001</v>
      </c>
      <c r="BN76" s="204">
        <v>5.3923139999999998</v>
      </c>
      <c r="BO76" s="198">
        <v>3.5047193097434608</v>
      </c>
      <c r="BP76" s="204">
        <v>19.196187999999999</v>
      </c>
      <c r="BQ76" s="204">
        <v>5.2081280000000003</v>
      </c>
      <c r="BR76" s="198">
        <v>3.6858134055076985</v>
      </c>
      <c r="BS76" s="204">
        <v>19.205579</v>
      </c>
      <c r="BT76" s="204">
        <v>5.217911</v>
      </c>
      <c r="BU76" s="198">
        <v>3.6807026796739155</v>
      </c>
      <c r="BV76" s="204">
        <v>19.054147</v>
      </c>
      <c r="BW76" s="204">
        <v>5.1658970000000002</v>
      </c>
      <c r="BX76" s="198">
        <v>3.6884488792556258</v>
      </c>
      <c r="BY76" s="204">
        <v>18.697889</v>
      </c>
      <c r="BZ76" s="204">
        <v>5.0829639999999996</v>
      </c>
      <c r="CA76" s="198">
        <v>3.6785405129762871</v>
      </c>
      <c r="CB76" s="204">
        <v>16.563057000000001</v>
      </c>
      <c r="CC76" s="204">
        <v>4.763979</v>
      </c>
      <c r="CD76" s="198">
        <v>3.4767275422498716</v>
      </c>
      <c r="CE76" s="204">
        <v>17.957222999999999</v>
      </c>
      <c r="CF76" s="204">
        <v>4.9892240000000001</v>
      </c>
      <c r="CG76" s="198">
        <v>3.5992015992867827</v>
      </c>
      <c r="CH76" s="204">
        <v>17.975207999999999</v>
      </c>
      <c r="CI76" s="204">
        <v>4.7672720000000002</v>
      </c>
      <c r="CJ76" s="198">
        <v>3.7705438246443665</v>
      </c>
      <c r="CK76" s="204">
        <v>17.307041999999999</v>
      </c>
      <c r="CL76" s="204">
        <v>4.5667879999999998</v>
      </c>
      <c r="CM76" s="198">
        <v>3.7897625201782961</v>
      </c>
    </row>
    <row r="77" spans="1:91" s="132" customFormat="1" x14ac:dyDescent="0.2">
      <c r="A77" s="132" t="s">
        <v>393</v>
      </c>
      <c r="B77" s="107" t="s">
        <v>253</v>
      </c>
      <c r="C77" s="107" t="s">
        <v>266</v>
      </c>
      <c r="D77" s="2" t="s">
        <v>110</v>
      </c>
      <c r="E77" s="204" t="e">
        <v>#N/A</v>
      </c>
      <c r="F77" s="192" t="e">
        <v>#N/A</v>
      </c>
      <c r="G77" s="198" t="e">
        <v>#N/A</v>
      </c>
      <c r="H77" s="204" t="e">
        <v>#N/A</v>
      </c>
      <c r="I77" s="192" t="e">
        <v>#N/A</v>
      </c>
      <c r="J77" s="198" t="e">
        <v>#N/A</v>
      </c>
      <c r="K77" s="204" t="e">
        <v>#N/A</v>
      </c>
      <c r="L77" s="192" t="e">
        <v>#N/A</v>
      </c>
      <c r="M77" s="198" t="e">
        <v>#N/A</v>
      </c>
      <c r="N77" s="204" t="e">
        <v>#N/A</v>
      </c>
      <c r="O77" s="192" t="e">
        <v>#N/A</v>
      </c>
      <c r="P77" s="198" t="e">
        <v>#N/A</v>
      </c>
      <c r="Q77" s="204" t="e">
        <v>#N/A</v>
      </c>
      <c r="R77" s="192" t="e">
        <v>#N/A</v>
      </c>
      <c r="S77" s="198" t="e">
        <v>#N/A</v>
      </c>
      <c r="T77" s="204" t="e">
        <v>#N/A</v>
      </c>
      <c r="U77" s="192" t="e">
        <v>#N/A</v>
      </c>
      <c r="V77" s="198" t="e">
        <v>#N/A</v>
      </c>
      <c r="W77" s="204" t="e">
        <v>#N/A</v>
      </c>
      <c r="X77" s="192" t="e">
        <v>#N/A</v>
      </c>
      <c r="Y77" s="198" t="e">
        <v>#N/A</v>
      </c>
      <c r="Z77" s="204" t="e">
        <v>#N/A</v>
      </c>
      <c r="AA77" s="192" t="e">
        <v>#N/A</v>
      </c>
      <c r="AB77" s="198" t="e">
        <v>#N/A</v>
      </c>
      <c r="AC77" s="204" t="e">
        <v>#N/A</v>
      </c>
      <c r="AD77" s="192" t="e">
        <v>#N/A</v>
      </c>
      <c r="AE77" s="198" t="e">
        <v>#N/A</v>
      </c>
      <c r="AF77" s="204" t="e">
        <v>#N/A</v>
      </c>
      <c r="AG77" s="192" t="e">
        <v>#N/A</v>
      </c>
      <c r="AH77" s="198" t="e">
        <v>#N/A</v>
      </c>
      <c r="AI77" s="204" t="e">
        <v>#N/A</v>
      </c>
      <c r="AJ77" s="204" t="e">
        <v>#N/A</v>
      </c>
      <c r="AK77" s="198" t="e">
        <v>#N/A</v>
      </c>
      <c r="AL77" s="204" t="e">
        <v>#N/A</v>
      </c>
      <c r="AM77" s="204" t="e">
        <v>#N/A</v>
      </c>
      <c r="AN77" s="198" t="e">
        <v>#N/A</v>
      </c>
      <c r="AO77" s="204" t="e">
        <v>#N/A</v>
      </c>
      <c r="AP77" s="204" t="e">
        <v>#N/A</v>
      </c>
      <c r="AQ77" s="198" t="e">
        <v>#N/A</v>
      </c>
      <c r="AR77" s="204" t="e">
        <v>#N/A</v>
      </c>
      <c r="AS77" s="204" t="e">
        <v>#N/A</v>
      </c>
      <c r="AT77" s="198" t="e">
        <v>#N/A</v>
      </c>
      <c r="AU77" s="204" t="e">
        <v>#N/A</v>
      </c>
      <c r="AV77" s="204" t="e">
        <v>#N/A</v>
      </c>
      <c r="AW77" s="198" t="e">
        <v>#N/A</v>
      </c>
      <c r="AX77" s="204">
        <v>16.166257000000002</v>
      </c>
      <c r="AY77" s="204">
        <v>7.896503</v>
      </c>
      <c r="AZ77" s="198">
        <v>2.0472678855437656</v>
      </c>
      <c r="BA77" s="204">
        <v>16.403569000000001</v>
      </c>
      <c r="BB77" s="204">
        <v>7.725282</v>
      </c>
      <c r="BC77" s="198">
        <v>2.1233618397360772</v>
      </c>
      <c r="BD77" s="204">
        <v>16.999337000000001</v>
      </c>
      <c r="BE77" s="204">
        <v>7.6447950000000002</v>
      </c>
      <c r="BF77" s="198">
        <v>2.2236485085603994</v>
      </c>
      <c r="BG77" s="204">
        <v>17.251811</v>
      </c>
      <c r="BH77" s="204">
        <v>7.5517219999999998</v>
      </c>
      <c r="BI77" s="198">
        <v>2.2844870348776083</v>
      </c>
      <c r="BJ77" s="204">
        <v>17.451702000000001</v>
      </c>
      <c r="BK77" s="204">
        <v>7.5843030000000002</v>
      </c>
      <c r="BL77" s="198">
        <v>2.3010291123653683</v>
      </c>
      <c r="BM77" s="204">
        <v>17.543369999999999</v>
      </c>
      <c r="BN77" s="204">
        <v>7.503158</v>
      </c>
      <c r="BO77" s="198">
        <v>2.3381314907669544</v>
      </c>
      <c r="BP77" s="204">
        <v>17.32891</v>
      </c>
      <c r="BQ77" s="204">
        <v>7.4961849999999997</v>
      </c>
      <c r="BR77" s="198">
        <v>2.3116972166508698</v>
      </c>
      <c r="BS77" s="204">
        <v>17.267367</v>
      </c>
      <c r="BT77" s="204">
        <v>7.5342969999999996</v>
      </c>
      <c r="BU77" s="198">
        <v>2.2918351904630256</v>
      </c>
      <c r="BV77" s="204">
        <v>17.202964999999999</v>
      </c>
      <c r="BW77" s="204">
        <v>7.4344749999999999</v>
      </c>
      <c r="BX77" s="198">
        <v>2.3139448313431679</v>
      </c>
      <c r="BY77" s="204">
        <v>17.181370000000001</v>
      </c>
      <c r="BZ77" s="204">
        <v>7.3411030000000004</v>
      </c>
      <c r="CA77" s="198">
        <v>2.3404344006615898</v>
      </c>
      <c r="CB77" s="204">
        <v>15.60018</v>
      </c>
      <c r="CC77" s="204">
        <v>6.941916</v>
      </c>
      <c r="CD77" s="198">
        <v>2.247244132599703</v>
      </c>
      <c r="CE77" s="204">
        <v>17.390991</v>
      </c>
      <c r="CF77" s="204">
        <v>7.2395399999999999</v>
      </c>
      <c r="CG77" s="198">
        <v>2.4022232075518608</v>
      </c>
      <c r="CH77" s="204">
        <v>17.135978000000001</v>
      </c>
      <c r="CI77" s="204">
        <v>6.9808089999999998</v>
      </c>
      <c r="CJ77" s="198">
        <v>2.454726665634313</v>
      </c>
      <c r="CK77" s="204">
        <v>17.540816</v>
      </c>
      <c r="CL77" s="204">
        <v>6.6193869999999997</v>
      </c>
      <c r="CM77" s="198">
        <v>2.6499154680033059</v>
      </c>
    </row>
    <row r="78" spans="1:91" s="132" customFormat="1" x14ac:dyDescent="0.2">
      <c r="A78" s="132" t="s">
        <v>394</v>
      </c>
      <c r="B78" s="107" t="s">
        <v>253</v>
      </c>
      <c r="C78" s="107" t="s">
        <v>266</v>
      </c>
      <c r="D78" s="2" t="s">
        <v>111</v>
      </c>
      <c r="E78" s="204" t="e">
        <v>#N/A</v>
      </c>
      <c r="F78" s="192" t="e">
        <v>#N/A</v>
      </c>
      <c r="G78" s="198" t="e">
        <v>#N/A</v>
      </c>
      <c r="H78" s="204" t="e">
        <v>#N/A</v>
      </c>
      <c r="I78" s="192" t="e">
        <v>#N/A</v>
      </c>
      <c r="J78" s="198" t="e">
        <v>#N/A</v>
      </c>
      <c r="K78" s="204" t="e">
        <v>#N/A</v>
      </c>
      <c r="L78" s="192" t="e">
        <v>#N/A</v>
      </c>
      <c r="M78" s="198" t="e">
        <v>#N/A</v>
      </c>
      <c r="N78" s="204" t="e">
        <v>#N/A</v>
      </c>
      <c r="O78" s="192" t="e">
        <v>#N/A</v>
      </c>
      <c r="P78" s="198" t="e">
        <v>#N/A</v>
      </c>
      <c r="Q78" s="204" t="e">
        <v>#N/A</v>
      </c>
      <c r="R78" s="192" t="e">
        <v>#N/A</v>
      </c>
      <c r="S78" s="198" t="e">
        <v>#N/A</v>
      </c>
      <c r="T78" s="204" t="e">
        <v>#N/A</v>
      </c>
      <c r="U78" s="192" t="e">
        <v>#N/A</v>
      </c>
      <c r="V78" s="198" t="e">
        <v>#N/A</v>
      </c>
      <c r="W78" s="204" t="e">
        <v>#N/A</v>
      </c>
      <c r="X78" s="192" t="e">
        <v>#N/A</v>
      </c>
      <c r="Y78" s="198" t="e">
        <v>#N/A</v>
      </c>
      <c r="Z78" s="204" t="e">
        <v>#N/A</v>
      </c>
      <c r="AA78" s="192" t="e">
        <v>#N/A</v>
      </c>
      <c r="AB78" s="198" t="e">
        <v>#N/A</v>
      </c>
      <c r="AC78" s="204" t="e">
        <v>#N/A</v>
      </c>
      <c r="AD78" s="192" t="e">
        <v>#N/A</v>
      </c>
      <c r="AE78" s="198" t="e">
        <v>#N/A</v>
      </c>
      <c r="AF78" s="204" t="e">
        <v>#N/A</v>
      </c>
      <c r="AG78" s="192" t="e">
        <v>#N/A</v>
      </c>
      <c r="AH78" s="198" t="e">
        <v>#N/A</v>
      </c>
      <c r="AI78" s="204" t="e">
        <v>#N/A</v>
      </c>
      <c r="AJ78" s="204" t="e">
        <v>#N/A</v>
      </c>
      <c r="AK78" s="198" t="e">
        <v>#N/A</v>
      </c>
      <c r="AL78" s="204" t="e">
        <v>#N/A</v>
      </c>
      <c r="AM78" s="204" t="e">
        <v>#N/A</v>
      </c>
      <c r="AN78" s="198" t="e">
        <v>#N/A</v>
      </c>
      <c r="AO78" s="204" t="e">
        <v>#N/A</v>
      </c>
      <c r="AP78" s="204" t="e">
        <v>#N/A</v>
      </c>
      <c r="AQ78" s="198" t="e">
        <v>#N/A</v>
      </c>
      <c r="AR78" s="204" t="e">
        <v>#N/A</v>
      </c>
      <c r="AS78" s="204" t="e">
        <v>#N/A</v>
      </c>
      <c r="AT78" s="198" t="e">
        <v>#N/A</v>
      </c>
      <c r="AU78" s="204" t="e">
        <v>#N/A</v>
      </c>
      <c r="AV78" s="204" t="e">
        <v>#N/A</v>
      </c>
      <c r="AW78" s="198" t="e">
        <v>#N/A</v>
      </c>
      <c r="AX78" s="204">
        <v>14.255061</v>
      </c>
      <c r="AY78" s="204">
        <v>8.2354620000000001</v>
      </c>
      <c r="AZ78" s="198">
        <v>1.7309364064821136</v>
      </c>
      <c r="BA78" s="204">
        <v>14.518141</v>
      </c>
      <c r="BB78" s="204">
        <v>8.0195609999999995</v>
      </c>
      <c r="BC78" s="198">
        <v>1.8103411146819635</v>
      </c>
      <c r="BD78" s="204">
        <v>14.879759</v>
      </c>
      <c r="BE78" s="204">
        <v>7.9222549999999998</v>
      </c>
      <c r="BF78" s="198">
        <v>1.8782226777603095</v>
      </c>
      <c r="BG78" s="204">
        <v>15.269482</v>
      </c>
      <c r="BH78" s="204">
        <v>7.747465</v>
      </c>
      <c r="BI78" s="198">
        <v>1.9709004171041753</v>
      </c>
      <c r="BJ78" s="204">
        <v>15.081585</v>
      </c>
      <c r="BK78" s="204">
        <v>7.5603179999999996</v>
      </c>
      <c r="BL78" s="198">
        <v>1.9948347410783516</v>
      </c>
      <c r="BM78" s="204">
        <v>15.086824999999999</v>
      </c>
      <c r="BN78" s="204">
        <v>7.4435609999999999</v>
      </c>
      <c r="BO78" s="198">
        <v>2.0268289599561284</v>
      </c>
      <c r="BP78" s="204">
        <v>15.408733</v>
      </c>
      <c r="BQ78" s="204">
        <v>7.276065</v>
      </c>
      <c r="BR78" s="198">
        <v>2.1177288823010789</v>
      </c>
      <c r="BS78" s="204">
        <v>15.429436000000001</v>
      </c>
      <c r="BT78" s="204">
        <v>7.0637720000000002</v>
      </c>
      <c r="BU78" s="198">
        <v>2.1843054957039949</v>
      </c>
      <c r="BV78" s="204">
        <v>15.150153</v>
      </c>
      <c r="BW78" s="204">
        <v>6.8968189999999998</v>
      </c>
      <c r="BX78" s="198">
        <v>2.1966870523932847</v>
      </c>
      <c r="BY78" s="204">
        <v>14.768855</v>
      </c>
      <c r="BZ78" s="204">
        <v>6.6941240000000004</v>
      </c>
      <c r="CA78" s="198">
        <v>2.2062416232504805</v>
      </c>
      <c r="CB78" s="204">
        <v>12.925986999999999</v>
      </c>
      <c r="CC78" s="204">
        <v>6.772996</v>
      </c>
      <c r="CD78" s="198">
        <v>1.9084592697234724</v>
      </c>
      <c r="CE78" s="204">
        <v>14.726290000000001</v>
      </c>
      <c r="CF78" s="204">
        <v>6.4101189999999999</v>
      </c>
      <c r="CG78" s="198">
        <v>2.2973504860050182</v>
      </c>
      <c r="CH78" s="204">
        <v>14.324299999999999</v>
      </c>
      <c r="CI78" s="204">
        <v>6.341761</v>
      </c>
      <c r="CJ78" s="198">
        <v>2.258725928019047</v>
      </c>
      <c r="CK78" s="204">
        <v>13.82127</v>
      </c>
      <c r="CL78" s="204">
        <v>6.1105590000000003</v>
      </c>
      <c r="CM78" s="198">
        <v>2.2618667130126719</v>
      </c>
    </row>
    <row r="79" spans="1:91" s="132" customFormat="1" ht="12" x14ac:dyDescent="0.2">
      <c r="B79" s="107"/>
      <c r="C79" s="107"/>
      <c r="D79" s="107"/>
      <c r="E79" s="190"/>
      <c r="F79" s="190"/>
      <c r="G79" s="199"/>
      <c r="H79" s="190"/>
      <c r="I79" s="190"/>
      <c r="J79" s="199"/>
      <c r="K79" s="190"/>
      <c r="L79" s="190"/>
      <c r="M79" s="199"/>
      <c r="N79" s="190"/>
      <c r="O79" s="190"/>
      <c r="P79" s="199"/>
      <c r="Q79" s="190"/>
      <c r="R79" s="190"/>
      <c r="S79" s="199"/>
      <c r="T79" s="190"/>
      <c r="U79" s="190"/>
      <c r="V79" s="198"/>
      <c r="W79" s="190"/>
      <c r="X79" s="190"/>
      <c r="Y79" s="198"/>
      <c r="Z79" s="190"/>
      <c r="AA79" s="190"/>
      <c r="AB79" s="198"/>
      <c r="AC79" s="190"/>
      <c r="AD79" s="190"/>
      <c r="AE79" s="198"/>
      <c r="AF79" s="190"/>
      <c r="AG79" s="190"/>
      <c r="AH79" s="198"/>
    </row>
    <row r="80" spans="1:91" s="132" customFormat="1" ht="12" x14ac:dyDescent="0.2">
      <c r="B80" s="107"/>
      <c r="C80" s="107"/>
      <c r="D80" s="107"/>
      <c r="E80" s="190"/>
      <c r="F80" s="190"/>
      <c r="G80" s="199"/>
      <c r="H80" s="190"/>
      <c r="I80" s="190"/>
      <c r="J80" s="199"/>
      <c r="K80" s="190"/>
      <c r="L80" s="190"/>
      <c r="M80" s="199"/>
      <c r="N80" s="190"/>
      <c r="O80" s="190"/>
      <c r="P80" s="199"/>
      <c r="Q80" s="190"/>
      <c r="R80" s="190"/>
      <c r="S80" s="199"/>
      <c r="T80" s="190"/>
      <c r="U80" s="190"/>
      <c r="V80" s="198"/>
      <c r="W80" s="190"/>
      <c r="X80" s="190"/>
      <c r="Y80" s="198"/>
      <c r="Z80" s="190"/>
      <c r="AA80" s="190"/>
      <c r="AB80" s="198"/>
      <c r="AC80" s="190"/>
      <c r="AD80" s="190"/>
      <c r="AE80" s="198"/>
      <c r="AF80" s="190"/>
      <c r="AG80" s="190"/>
      <c r="AH80" s="198"/>
    </row>
    <row r="81" spans="1:91" s="132" customFormat="1" ht="12" x14ac:dyDescent="0.2">
      <c r="B81" s="107"/>
      <c r="C81" s="107"/>
      <c r="D81" s="107" t="s">
        <v>283</v>
      </c>
      <c r="E81" s="190"/>
      <c r="F81" s="190"/>
      <c r="G81" s="199"/>
      <c r="H81" s="190"/>
      <c r="I81" s="190"/>
      <c r="J81" s="199"/>
      <c r="K81" s="190"/>
      <c r="L81" s="190"/>
      <c r="M81" s="199"/>
      <c r="N81" s="190"/>
      <c r="O81" s="190"/>
      <c r="P81" s="199"/>
      <c r="Q81" s="190"/>
      <c r="R81" s="190"/>
      <c r="S81" s="199"/>
      <c r="T81" s="190"/>
      <c r="U81" s="190"/>
      <c r="V81" s="198"/>
      <c r="W81" s="190"/>
      <c r="X81" s="190"/>
      <c r="Y81" s="198"/>
      <c r="Z81" s="190"/>
      <c r="AA81" s="190"/>
      <c r="AB81" s="198"/>
      <c r="AC81" s="190"/>
      <c r="AD81" s="190"/>
      <c r="AE81" s="198"/>
      <c r="AF81" s="190"/>
      <c r="AG81" s="190"/>
      <c r="AH81" s="198"/>
    </row>
    <row r="82" spans="1:91" s="132" customFormat="1" x14ac:dyDescent="0.2">
      <c r="B82" s="107"/>
      <c r="C82" s="107"/>
      <c r="D82" s="107" t="s">
        <v>285</v>
      </c>
      <c r="E82" s="187"/>
      <c r="F82" s="187"/>
      <c r="G82" s="195"/>
      <c r="H82" s="187"/>
      <c r="I82" s="187"/>
      <c r="J82" s="195"/>
      <c r="K82" s="187"/>
      <c r="L82" s="187"/>
      <c r="M82" s="195"/>
      <c r="N82" s="187"/>
      <c r="O82" s="187"/>
      <c r="P82" s="195"/>
      <c r="Q82" s="187"/>
      <c r="R82" s="187"/>
      <c r="S82" s="195"/>
      <c r="T82" s="187"/>
      <c r="U82" s="187"/>
      <c r="V82" s="195"/>
      <c r="W82" s="187"/>
      <c r="X82" s="187"/>
      <c r="Y82" s="195"/>
      <c r="Z82" s="187"/>
      <c r="AA82" s="187"/>
      <c r="AB82" s="195"/>
      <c r="AC82" s="187"/>
      <c r="AD82" s="187"/>
      <c r="AE82" s="195"/>
      <c r="AF82" s="187"/>
      <c r="AG82" s="187"/>
      <c r="AH82" s="195"/>
    </row>
    <row r="83" spans="1:91" s="132" customFormat="1" ht="12" x14ac:dyDescent="0.2">
      <c r="B83" s="107"/>
      <c r="C83" s="107"/>
      <c r="D83" s="107" t="s">
        <v>264</v>
      </c>
      <c r="E83" s="190"/>
      <c r="F83" s="190"/>
      <c r="G83" s="199"/>
      <c r="H83" s="190"/>
      <c r="I83" s="190"/>
      <c r="J83" s="199"/>
      <c r="K83" s="190"/>
      <c r="L83" s="190"/>
      <c r="M83" s="199"/>
      <c r="N83" s="190"/>
      <c r="O83" s="190"/>
      <c r="P83" s="199"/>
      <c r="Q83" s="190"/>
      <c r="R83" s="190"/>
      <c r="S83" s="199"/>
      <c r="T83" s="190"/>
      <c r="U83" s="190"/>
      <c r="V83" s="199"/>
      <c r="W83" s="190"/>
      <c r="X83" s="190"/>
      <c r="Y83" s="199"/>
      <c r="Z83" s="190"/>
      <c r="AA83" s="190"/>
      <c r="AB83" s="199"/>
      <c r="AC83" s="190"/>
      <c r="AD83" s="190"/>
      <c r="AE83" s="199"/>
      <c r="AF83" s="190"/>
      <c r="AG83" s="190"/>
      <c r="AH83" s="199"/>
    </row>
    <row r="84" spans="1:91" s="132" customFormat="1" ht="12" x14ac:dyDescent="0.2">
      <c r="B84" s="107"/>
      <c r="C84" s="107"/>
      <c r="D84" s="107" t="s">
        <v>265</v>
      </c>
      <c r="E84" s="190"/>
      <c r="F84" s="190"/>
      <c r="G84" s="199"/>
      <c r="H84" s="190"/>
      <c r="I84" s="190"/>
      <c r="J84" s="199"/>
      <c r="K84" s="190"/>
      <c r="L84" s="190"/>
      <c r="M84" s="199"/>
      <c r="N84" s="190"/>
      <c r="O84" s="190"/>
      <c r="P84" s="199"/>
      <c r="Q84" s="190"/>
      <c r="R84" s="190"/>
      <c r="S84" s="199"/>
      <c r="T84" s="190"/>
      <c r="U84" s="190"/>
      <c r="V84" s="199"/>
      <c r="W84" s="190"/>
      <c r="X84" s="190"/>
      <c r="Y84" s="199"/>
      <c r="Z84" s="190"/>
      <c r="AA84" s="190"/>
      <c r="AB84" s="199"/>
      <c r="AC84" s="190"/>
      <c r="AD84" s="190"/>
      <c r="AE84" s="199"/>
      <c r="AF84" s="190"/>
      <c r="AG84" s="190"/>
      <c r="AH84" s="199"/>
    </row>
    <row r="85" spans="1:91" s="132" customFormat="1" ht="12" x14ac:dyDescent="0.2">
      <c r="B85" s="107"/>
      <c r="C85" s="107"/>
      <c r="E85" s="188" t="s">
        <v>256</v>
      </c>
      <c r="F85" s="188" t="s">
        <v>257</v>
      </c>
      <c r="G85" s="196" t="s">
        <v>258</v>
      </c>
      <c r="H85" s="188" t="s">
        <v>256</v>
      </c>
      <c r="I85" s="188" t="s">
        <v>257</v>
      </c>
      <c r="J85" s="196" t="s">
        <v>258</v>
      </c>
      <c r="K85" s="188" t="s">
        <v>256</v>
      </c>
      <c r="L85" s="188" t="s">
        <v>257</v>
      </c>
      <c r="M85" s="196" t="s">
        <v>258</v>
      </c>
      <c r="N85" s="188" t="s">
        <v>256</v>
      </c>
      <c r="O85" s="188" t="s">
        <v>257</v>
      </c>
      <c r="P85" s="196" t="s">
        <v>258</v>
      </c>
      <c r="Q85" s="206" t="s">
        <v>256</v>
      </c>
      <c r="R85" s="206" t="s">
        <v>257</v>
      </c>
      <c r="S85" s="196" t="s">
        <v>258</v>
      </c>
      <c r="T85" s="188" t="s">
        <v>256</v>
      </c>
      <c r="U85" s="188" t="s">
        <v>257</v>
      </c>
      <c r="V85" s="196" t="s">
        <v>258</v>
      </c>
      <c r="W85" s="188" t="s">
        <v>256</v>
      </c>
      <c r="X85" s="188" t="s">
        <v>257</v>
      </c>
      <c r="Y85" s="196" t="s">
        <v>258</v>
      </c>
      <c r="Z85" s="188" t="s">
        <v>256</v>
      </c>
      <c r="AA85" s="188" t="s">
        <v>257</v>
      </c>
      <c r="AB85" s="196" t="s">
        <v>258</v>
      </c>
      <c r="AC85" s="188" t="s">
        <v>301</v>
      </c>
      <c r="AD85" s="188" t="s">
        <v>302</v>
      </c>
      <c r="AE85" s="196" t="s">
        <v>258</v>
      </c>
      <c r="AF85" s="188" t="s">
        <v>301</v>
      </c>
      <c r="AG85" s="188" t="s">
        <v>302</v>
      </c>
      <c r="AH85" s="196" t="s">
        <v>258</v>
      </c>
      <c r="AI85" s="188" t="s">
        <v>301</v>
      </c>
      <c r="AJ85" s="188" t="s">
        <v>302</v>
      </c>
      <c r="AK85" s="196" t="s">
        <v>258</v>
      </c>
      <c r="AL85" s="188" t="s">
        <v>301</v>
      </c>
      <c r="AM85" s="188" t="s">
        <v>302</v>
      </c>
      <c r="AN85" s="196" t="s">
        <v>258</v>
      </c>
      <c r="AO85" s="188" t="s">
        <v>301</v>
      </c>
      <c r="AP85" s="188" t="s">
        <v>302</v>
      </c>
      <c r="AQ85" s="196" t="s">
        <v>258</v>
      </c>
      <c r="AR85" s="188" t="s">
        <v>301</v>
      </c>
      <c r="AS85" s="188" t="s">
        <v>302</v>
      </c>
      <c r="AT85" s="196" t="s">
        <v>258</v>
      </c>
      <c r="AU85" s="188" t="s">
        <v>301</v>
      </c>
      <c r="AV85" s="188" t="s">
        <v>302</v>
      </c>
      <c r="AW85" s="196" t="s">
        <v>258</v>
      </c>
      <c r="AX85" s="188" t="s">
        <v>301</v>
      </c>
      <c r="AY85" s="188" t="s">
        <v>302</v>
      </c>
      <c r="AZ85" s="196" t="s">
        <v>258</v>
      </c>
      <c r="BA85" s="188" t="s">
        <v>301</v>
      </c>
      <c r="BB85" s="188" t="s">
        <v>302</v>
      </c>
      <c r="BC85" s="196" t="s">
        <v>258</v>
      </c>
      <c r="BD85" s="188" t="s">
        <v>301</v>
      </c>
      <c r="BE85" s="188" t="s">
        <v>302</v>
      </c>
      <c r="BF85" s="196" t="s">
        <v>258</v>
      </c>
      <c r="BG85" s="188" t="s">
        <v>301</v>
      </c>
      <c r="BH85" s="188" t="s">
        <v>302</v>
      </c>
      <c r="BI85" s="196" t="s">
        <v>258</v>
      </c>
      <c r="BJ85" s="188" t="s">
        <v>301</v>
      </c>
      <c r="BK85" s="188" t="s">
        <v>302</v>
      </c>
      <c r="BL85" s="196" t="s">
        <v>258</v>
      </c>
      <c r="BM85" s="188" t="s">
        <v>301</v>
      </c>
      <c r="BN85" s="188" t="s">
        <v>302</v>
      </c>
      <c r="BO85" s="196" t="s">
        <v>258</v>
      </c>
      <c r="BP85" s="188" t="s">
        <v>301</v>
      </c>
      <c r="BQ85" s="188" t="s">
        <v>302</v>
      </c>
      <c r="BR85" s="196" t="s">
        <v>258</v>
      </c>
      <c r="BS85" s="188" t="s">
        <v>301</v>
      </c>
      <c r="BT85" s="188" t="s">
        <v>302</v>
      </c>
      <c r="BU85" s="196" t="s">
        <v>258</v>
      </c>
      <c r="BV85" s="188" t="s">
        <v>301</v>
      </c>
      <c r="BW85" s="188" t="s">
        <v>302</v>
      </c>
      <c r="BX85" s="196" t="s">
        <v>258</v>
      </c>
      <c r="BY85" s="188" t="s">
        <v>301</v>
      </c>
      <c r="BZ85" s="188" t="s">
        <v>302</v>
      </c>
      <c r="CA85" s="196" t="s">
        <v>258</v>
      </c>
      <c r="CB85" s="188" t="s">
        <v>301</v>
      </c>
      <c r="CC85" s="188" t="s">
        <v>302</v>
      </c>
      <c r="CD85" s="196" t="s">
        <v>258</v>
      </c>
      <c r="CE85" s="188" t="s">
        <v>301</v>
      </c>
      <c r="CF85" s="188" t="s">
        <v>302</v>
      </c>
      <c r="CG85" s="196" t="s">
        <v>258</v>
      </c>
      <c r="CH85" s="188" t="s">
        <v>301</v>
      </c>
      <c r="CI85" s="188" t="s">
        <v>302</v>
      </c>
      <c r="CJ85" s="196" t="s">
        <v>258</v>
      </c>
      <c r="CK85" s="188" t="s">
        <v>301</v>
      </c>
      <c r="CL85" s="188" t="s">
        <v>302</v>
      </c>
      <c r="CM85" s="196" t="s">
        <v>258</v>
      </c>
    </row>
    <row r="86" spans="1:91" s="132" customFormat="1" ht="12" x14ac:dyDescent="0.2">
      <c r="B86" s="107"/>
      <c r="C86" s="107"/>
      <c r="D86" s="107"/>
      <c r="E86" s="188" t="s">
        <v>316</v>
      </c>
      <c r="F86" s="188" t="s">
        <v>316</v>
      </c>
      <c r="G86" s="188" t="s">
        <v>316</v>
      </c>
      <c r="H86" s="188" t="s">
        <v>317</v>
      </c>
      <c r="I86" s="188" t="s">
        <v>317</v>
      </c>
      <c r="J86" s="188" t="s">
        <v>317</v>
      </c>
      <c r="K86" s="188" t="s">
        <v>318</v>
      </c>
      <c r="L86" s="188" t="s">
        <v>318</v>
      </c>
      <c r="M86" s="188" t="s">
        <v>318</v>
      </c>
      <c r="N86" s="188" t="s">
        <v>319</v>
      </c>
      <c r="O86" s="188" t="s">
        <v>319</v>
      </c>
      <c r="P86" s="188" t="s">
        <v>319</v>
      </c>
      <c r="Q86" s="188" t="s">
        <v>320</v>
      </c>
      <c r="R86" s="188" t="s">
        <v>320</v>
      </c>
      <c r="S86" s="188" t="s">
        <v>320</v>
      </c>
      <c r="T86" s="188" t="s">
        <v>259</v>
      </c>
      <c r="U86" s="188" t="s">
        <v>259</v>
      </c>
      <c r="V86" s="188" t="s">
        <v>259</v>
      </c>
      <c r="W86" s="188" t="s">
        <v>272</v>
      </c>
      <c r="X86" s="188" t="s">
        <v>272</v>
      </c>
      <c r="Y86" s="188" t="s">
        <v>272</v>
      </c>
      <c r="Z86" s="188" t="s">
        <v>284</v>
      </c>
      <c r="AA86" s="188" t="s">
        <v>284</v>
      </c>
      <c r="AB86" s="188" t="s">
        <v>284</v>
      </c>
      <c r="AC86" s="188" t="s">
        <v>300</v>
      </c>
      <c r="AD86" s="188" t="s">
        <v>300</v>
      </c>
      <c r="AE86" s="188" t="s">
        <v>300</v>
      </c>
      <c r="AF86" s="188" t="s">
        <v>307</v>
      </c>
      <c r="AG86" s="188" t="s">
        <v>307</v>
      </c>
      <c r="AH86" s="188" t="s">
        <v>307</v>
      </c>
      <c r="AI86" s="188" t="s">
        <v>313</v>
      </c>
      <c r="AJ86" s="188" t="s">
        <v>313</v>
      </c>
      <c r="AK86" s="188" t="s">
        <v>313</v>
      </c>
      <c r="AL86" s="188" t="s">
        <v>315</v>
      </c>
      <c r="AM86" s="188" t="s">
        <v>315</v>
      </c>
      <c r="AN86" s="188" t="s">
        <v>315</v>
      </c>
      <c r="AO86" s="188" t="s">
        <v>322</v>
      </c>
      <c r="AP86" s="188" t="s">
        <v>322</v>
      </c>
      <c r="AQ86" s="188" t="s">
        <v>322</v>
      </c>
      <c r="AR86" s="188" t="s">
        <v>323</v>
      </c>
      <c r="AS86" s="188" t="s">
        <v>323</v>
      </c>
      <c r="AT86" s="188" t="s">
        <v>323</v>
      </c>
      <c r="AU86" s="188" t="s">
        <v>324</v>
      </c>
      <c r="AV86" s="188" t="s">
        <v>324</v>
      </c>
      <c r="AW86" s="188" t="s">
        <v>324</v>
      </c>
      <c r="AX86" s="188" t="s">
        <v>325</v>
      </c>
      <c r="AY86" s="188" t="s">
        <v>325</v>
      </c>
      <c r="AZ86" s="188" t="s">
        <v>325</v>
      </c>
      <c r="BA86" s="188" t="s">
        <v>328</v>
      </c>
      <c r="BB86" s="188" t="s">
        <v>328</v>
      </c>
      <c r="BC86" s="188" t="s">
        <v>328</v>
      </c>
      <c r="BD86" s="188" t="s">
        <v>329</v>
      </c>
      <c r="BE86" s="188" t="s">
        <v>329</v>
      </c>
      <c r="BF86" s="188" t="s">
        <v>329</v>
      </c>
      <c r="BG86" s="188" t="s">
        <v>330</v>
      </c>
      <c r="BH86" s="188" t="s">
        <v>330</v>
      </c>
      <c r="BI86" s="188" t="s">
        <v>330</v>
      </c>
      <c r="BJ86" s="188" t="s">
        <v>331</v>
      </c>
      <c r="BK86" s="188" t="s">
        <v>331</v>
      </c>
      <c r="BL86" s="188" t="s">
        <v>331</v>
      </c>
      <c r="BM86" s="188" t="s">
        <v>332</v>
      </c>
      <c r="BN86" s="188" t="s">
        <v>332</v>
      </c>
      <c r="BO86" s="188" t="s">
        <v>332</v>
      </c>
      <c r="BP86" s="188" t="s">
        <v>333</v>
      </c>
      <c r="BQ86" s="188" t="s">
        <v>333</v>
      </c>
      <c r="BR86" s="188" t="s">
        <v>333</v>
      </c>
      <c r="BS86" s="188" t="s">
        <v>334</v>
      </c>
      <c r="BT86" s="188" t="s">
        <v>334</v>
      </c>
      <c r="BU86" s="188" t="s">
        <v>334</v>
      </c>
      <c r="BV86" s="188" t="s">
        <v>335</v>
      </c>
      <c r="BW86" s="188" t="s">
        <v>335</v>
      </c>
      <c r="BX86" s="188" t="s">
        <v>335</v>
      </c>
      <c r="BY86" s="188" t="s">
        <v>337</v>
      </c>
      <c r="BZ86" s="188" t="s">
        <v>337</v>
      </c>
      <c r="CA86" s="188" t="s">
        <v>337</v>
      </c>
      <c r="CB86" s="188" t="s">
        <v>338</v>
      </c>
      <c r="CC86" s="188" t="s">
        <v>338</v>
      </c>
      <c r="CD86" s="188" t="s">
        <v>338</v>
      </c>
      <c r="CE86" s="188" t="s">
        <v>339</v>
      </c>
      <c r="CF86" s="188" t="s">
        <v>339</v>
      </c>
      <c r="CG86" s="188" t="s">
        <v>339</v>
      </c>
      <c r="CH86" s="188" t="s">
        <v>340</v>
      </c>
      <c r="CI86" s="188" t="s">
        <v>340</v>
      </c>
      <c r="CJ86" s="188" t="s">
        <v>340</v>
      </c>
      <c r="CK86" s="188" t="s">
        <v>341</v>
      </c>
      <c r="CL86" s="188" t="s">
        <v>341</v>
      </c>
      <c r="CM86" s="188" t="s">
        <v>341</v>
      </c>
    </row>
    <row r="87" spans="1:91" s="132" customFormat="1" ht="12" x14ac:dyDescent="0.2">
      <c r="B87" s="154" t="s">
        <v>260</v>
      </c>
      <c r="C87" s="155" t="s">
        <v>261</v>
      </c>
      <c r="D87" s="154" t="s">
        <v>262</v>
      </c>
      <c r="E87" s="189" t="s">
        <v>97</v>
      </c>
      <c r="F87" s="189" t="s">
        <v>97</v>
      </c>
      <c r="G87" s="197" t="s">
        <v>96</v>
      </c>
      <c r="H87" s="189" t="s">
        <v>97</v>
      </c>
      <c r="I87" s="189" t="s">
        <v>97</v>
      </c>
      <c r="J87" s="197" t="s">
        <v>96</v>
      </c>
      <c r="K87" s="189" t="s">
        <v>97</v>
      </c>
      <c r="L87" s="189" t="s">
        <v>97</v>
      </c>
      <c r="M87" s="197" t="s">
        <v>96</v>
      </c>
      <c r="N87" s="189" t="s">
        <v>97</v>
      </c>
      <c r="O87" s="189" t="s">
        <v>97</v>
      </c>
      <c r="P87" s="197" t="s">
        <v>96</v>
      </c>
      <c r="Q87" s="189" t="s">
        <v>97</v>
      </c>
      <c r="R87" s="189" t="s">
        <v>97</v>
      </c>
      <c r="S87" s="197" t="s">
        <v>96</v>
      </c>
      <c r="T87" s="189" t="s">
        <v>97</v>
      </c>
      <c r="U87" s="189" t="s">
        <v>97</v>
      </c>
      <c r="V87" s="197" t="s">
        <v>96</v>
      </c>
      <c r="W87" s="189" t="s">
        <v>97</v>
      </c>
      <c r="X87" s="189" t="s">
        <v>97</v>
      </c>
      <c r="Y87" s="197" t="s">
        <v>96</v>
      </c>
      <c r="Z87" s="189" t="s">
        <v>97</v>
      </c>
      <c r="AA87" s="189" t="s">
        <v>97</v>
      </c>
      <c r="AB87" s="197" t="s">
        <v>96</v>
      </c>
      <c r="AC87" s="189" t="s">
        <v>303</v>
      </c>
      <c r="AD87" s="189" t="s">
        <v>303</v>
      </c>
      <c r="AE87" s="197" t="s">
        <v>304</v>
      </c>
      <c r="AF87" s="189" t="s">
        <v>303</v>
      </c>
      <c r="AG87" s="189" t="s">
        <v>303</v>
      </c>
      <c r="AH87" s="197" t="s">
        <v>304</v>
      </c>
      <c r="AI87" s="189" t="s">
        <v>303</v>
      </c>
      <c r="AJ87" s="189" t="s">
        <v>303</v>
      </c>
      <c r="AK87" s="197" t="s">
        <v>304</v>
      </c>
      <c r="AL87" s="189" t="s">
        <v>303</v>
      </c>
      <c r="AM87" s="189" t="s">
        <v>303</v>
      </c>
      <c r="AN87" s="197" t="s">
        <v>304</v>
      </c>
      <c r="AO87" s="189" t="s">
        <v>303</v>
      </c>
      <c r="AP87" s="189" t="s">
        <v>303</v>
      </c>
      <c r="AQ87" s="197" t="s">
        <v>304</v>
      </c>
      <c r="AR87" s="189" t="s">
        <v>303</v>
      </c>
      <c r="AS87" s="189" t="s">
        <v>303</v>
      </c>
      <c r="AT87" s="197" t="s">
        <v>304</v>
      </c>
      <c r="AU87" s="189" t="s">
        <v>303</v>
      </c>
      <c r="AV87" s="189" t="s">
        <v>303</v>
      </c>
      <c r="AW87" s="197" t="s">
        <v>304</v>
      </c>
      <c r="AX87" s="189" t="s">
        <v>303</v>
      </c>
      <c r="AY87" s="189" t="s">
        <v>303</v>
      </c>
      <c r="AZ87" s="197" t="s">
        <v>304</v>
      </c>
      <c r="BA87" s="189" t="s">
        <v>303</v>
      </c>
      <c r="BB87" s="189" t="s">
        <v>303</v>
      </c>
      <c r="BC87" s="197" t="s">
        <v>304</v>
      </c>
      <c r="BD87" s="189" t="s">
        <v>303</v>
      </c>
      <c r="BE87" s="189" t="s">
        <v>303</v>
      </c>
      <c r="BF87" s="197" t="s">
        <v>304</v>
      </c>
      <c r="BG87" s="189" t="s">
        <v>303</v>
      </c>
      <c r="BH87" s="189" t="s">
        <v>303</v>
      </c>
      <c r="BI87" s="197" t="s">
        <v>304</v>
      </c>
      <c r="BJ87" s="189" t="s">
        <v>303</v>
      </c>
      <c r="BK87" s="189" t="s">
        <v>303</v>
      </c>
      <c r="BL87" s="197" t="s">
        <v>304</v>
      </c>
      <c r="BM87" s="189" t="s">
        <v>303</v>
      </c>
      <c r="BN87" s="189" t="s">
        <v>303</v>
      </c>
      <c r="BO87" s="197" t="s">
        <v>304</v>
      </c>
      <c r="BP87" s="189" t="s">
        <v>303</v>
      </c>
      <c r="BQ87" s="189" t="s">
        <v>303</v>
      </c>
      <c r="BR87" s="197" t="s">
        <v>304</v>
      </c>
      <c r="BS87" s="189" t="s">
        <v>303</v>
      </c>
      <c r="BT87" s="189" t="s">
        <v>303</v>
      </c>
      <c r="BU87" s="197" t="s">
        <v>304</v>
      </c>
      <c r="BV87" s="189" t="s">
        <v>303</v>
      </c>
      <c r="BW87" s="189" t="s">
        <v>303</v>
      </c>
      <c r="BX87" s="197" t="s">
        <v>304</v>
      </c>
      <c r="BY87" s="189" t="s">
        <v>303</v>
      </c>
      <c r="BZ87" s="189" t="s">
        <v>303</v>
      </c>
      <c r="CA87" s="197" t="s">
        <v>304</v>
      </c>
      <c r="CB87" s="189" t="s">
        <v>303</v>
      </c>
      <c r="CC87" s="189" t="s">
        <v>303</v>
      </c>
      <c r="CD87" s="197" t="s">
        <v>304</v>
      </c>
      <c r="CE87" s="189" t="s">
        <v>303</v>
      </c>
      <c r="CF87" s="189" t="s">
        <v>303</v>
      </c>
      <c r="CG87" s="197" t="s">
        <v>304</v>
      </c>
      <c r="CH87" s="189" t="s">
        <v>303</v>
      </c>
      <c r="CI87" s="189" t="s">
        <v>303</v>
      </c>
      <c r="CJ87" s="197" t="s">
        <v>304</v>
      </c>
      <c r="CK87" s="189" t="s">
        <v>303</v>
      </c>
      <c r="CL87" s="189" t="s">
        <v>303</v>
      </c>
      <c r="CM87" s="197" t="s">
        <v>304</v>
      </c>
    </row>
    <row r="88" spans="1:91" s="132" customFormat="1" x14ac:dyDescent="0.2">
      <c r="A88" s="132" t="s">
        <v>395</v>
      </c>
      <c r="B88" s="107" t="s">
        <v>254</v>
      </c>
      <c r="C88" s="107" t="s">
        <v>266</v>
      </c>
      <c r="D88" s="2" t="s">
        <v>308</v>
      </c>
      <c r="E88" s="204" t="e">
        <v>#N/A</v>
      </c>
      <c r="F88" s="192" t="e">
        <v>#N/A</v>
      </c>
      <c r="G88" s="198" t="e">
        <v>#N/A</v>
      </c>
      <c r="H88" s="204" t="e">
        <v>#N/A</v>
      </c>
      <c r="I88" s="192" t="e">
        <v>#N/A</v>
      </c>
      <c r="J88" s="198" t="e">
        <v>#N/A</v>
      </c>
      <c r="K88" s="204" t="e">
        <v>#N/A</v>
      </c>
      <c r="L88" s="192" t="e">
        <v>#N/A</v>
      </c>
      <c r="M88" s="198" t="e">
        <v>#N/A</v>
      </c>
      <c r="N88" s="204" t="e">
        <v>#N/A</v>
      </c>
      <c r="O88" s="192" t="e">
        <v>#N/A</v>
      </c>
      <c r="P88" s="198" t="e">
        <v>#N/A</v>
      </c>
      <c r="Q88" s="204" t="e">
        <v>#N/A</v>
      </c>
      <c r="R88" s="192" t="e">
        <v>#N/A</v>
      </c>
      <c r="S88" s="198" t="e">
        <v>#N/A</v>
      </c>
      <c r="T88" s="204" t="e">
        <v>#N/A</v>
      </c>
      <c r="U88" s="192" t="e">
        <v>#N/A</v>
      </c>
      <c r="V88" s="198" t="e">
        <v>#N/A</v>
      </c>
      <c r="W88" s="204" t="e">
        <v>#N/A</v>
      </c>
      <c r="X88" s="192" t="e">
        <v>#N/A</v>
      </c>
      <c r="Y88" s="198" t="e">
        <v>#N/A</v>
      </c>
      <c r="Z88" s="204" t="e">
        <v>#N/A</v>
      </c>
      <c r="AA88" s="192" t="e">
        <v>#N/A</v>
      </c>
      <c r="AB88" s="198" t="e">
        <v>#N/A</v>
      </c>
      <c r="AC88" s="204" t="e">
        <v>#N/A</v>
      </c>
      <c r="AD88" s="192" t="e">
        <v>#N/A</v>
      </c>
      <c r="AE88" s="198" t="e">
        <v>#N/A</v>
      </c>
      <c r="AF88" s="204" t="e">
        <v>#N/A</v>
      </c>
      <c r="AG88" s="192" t="e">
        <v>#N/A</v>
      </c>
      <c r="AH88" s="198" t="e">
        <v>#N/A</v>
      </c>
      <c r="AI88" s="204" t="e">
        <v>#N/A</v>
      </c>
      <c r="AJ88" s="204" t="e">
        <v>#N/A</v>
      </c>
      <c r="AK88" s="198" t="e">
        <v>#N/A</v>
      </c>
      <c r="AL88" s="204" t="e">
        <v>#N/A</v>
      </c>
      <c r="AM88" s="204" t="e">
        <v>#N/A</v>
      </c>
      <c r="AN88" s="198" t="e">
        <v>#N/A</v>
      </c>
      <c r="AO88" s="204" t="e">
        <v>#N/A</v>
      </c>
      <c r="AP88" s="204" t="e">
        <v>#N/A</v>
      </c>
      <c r="AQ88" s="198" t="e">
        <v>#N/A</v>
      </c>
      <c r="AR88" s="204" t="e">
        <v>#N/A</v>
      </c>
      <c r="AS88" s="204" t="e">
        <v>#N/A</v>
      </c>
      <c r="AT88" s="198" t="e">
        <v>#N/A</v>
      </c>
      <c r="AU88" s="204" t="e">
        <v>#N/A</v>
      </c>
      <c r="AV88" s="204" t="e">
        <v>#N/A</v>
      </c>
      <c r="AW88" s="198" t="e">
        <v>#N/A</v>
      </c>
      <c r="AX88" s="204">
        <v>5.3071840000000003</v>
      </c>
      <c r="AY88" s="204">
        <v>1.4239040000000001</v>
      </c>
      <c r="AZ88" s="198">
        <v>3.7272063285165293</v>
      </c>
      <c r="BA88" s="204">
        <v>5.0774319999999999</v>
      </c>
      <c r="BB88" s="204">
        <v>1.3997919999999999</v>
      </c>
      <c r="BC88" s="198">
        <v>3.6272760524420771</v>
      </c>
      <c r="BD88" s="204">
        <v>4.9307179999999997</v>
      </c>
      <c r="BE88" s="204">
        <v>1.3484160000000001</v>
      </c>
      <c r="BF88" s="198">
        <v>3.6566742014333853</v>
      </c>
      <c r="BG88" s="204">
        <v>4.95357</v>
      </c>
      <c r="BH88" s="204">
        <v>1.333313</v>
      </c>
      <c r="BI88" s="198">
        <v>3.7152341573208991</v>
      </c>
      <c r="BJ88" s="204">
        <v>4.5795649999999997</v>
      </c>
      <c r="BK88" s="204">
        <v>1.345062</v>
      </c>
      <c r="BL88" s="198">
        <v>3.4047240945027069</v>
      </c>
      <c r="BM88" s="204">
        <v>4.6029020000000003</v>
      </c>
      <c r="BN88" s="204">
        <v>1.3524499999999999</v>
      </c>
      <c r="BO88" s="198">
        <v>3.403380531627787</v>
      </c>
      <c r="BP88" s="204">
        <v>4.7051319999999999</v>
      </c>
      <c r="BQ88" s="204">
        <v>1.329345</v>
      </c>
      <c r="BR88" s="198">
        <v>3.5394363389488808</v>
      </c>
      <c r="BS88" s="204">
        <v>4.5992499999999996</v>
      </c>
      <c r="BT88" s="204">
        <v>1.2937449999999999</v>
      </c>
      <c r="BU88" s="198">
        <v>3.5549895845008095</v>
      </c>
      <c r="BV88" s="204">
        <v>4.6254520000000001</v>
      </c>
      <c r="BW88" s="204">
        <v>1.2550920000000001</v>
      </c>
      <c r="BX88" s="198">
        <v>3.6853489624664961</v>
      </c>
      <c r="BY88" s="204">
        <v>4.7254019999999999</v>
      </c>
      <c r="BZ88" s="204">
        <v>1.2255100000000001</v>
      </c>
      <c r="CA88" s="198">
        <v>3.8558657212099448</v>
      </c>
      <c r="CB88" s="204">
        <v>4.7700300000000002</v>
      </c>
      <c r="CC88" s="204">
        <v>1.128622</v>
      </c>
      <c r="CD88" s="198">
        <v>4.2264194743678578</v>
      </c>
      <c r="CE88" s="204">
        <v>4.7683619999999998</v>
      </c>
      <c r="CF88" s="204">
        <v>1.151858</v>
      </c>
      <c r="CG88" s="198">
        <v>4.1397134021728368</v>
      </c>
      <c r="CH88" s="204">
        <v>4.9700290000000003</v>
      </c>
      <c r="CI88" s="204">
        <v>1.1636390000000001</v>
      </c>
      <c r="CJ88" s="198">
        <v>4.2711089951436829</v>
      </c>
      <c r="CK88" s="204">
        <v>4.7832220000000003</v>
      </c>
      <c r="CL88" s="204">
        <v>1.132422</v>
      </c>
      <c r="CM88" s="198">
        <v>4.223886501675171</v>
      </c>
    </row>
    <row r="89" spans="1:91" s="132" customFormat="1" x14ac:dyDescent="0.2">
      <c r="A89" s="132" t="s">
        <v>396</v>
      </c>
      <c r="B89" s="107" t="s">
        <v>254</v>
      </c>
      <c r="C89" s="107" t="s">
        <v>266</v>
      </c>
      <c r="D89" s="2" t="s">
        <v>100</v>
      </c>
      <c r="E89" s="204" t="e">
        <v>#N/A</v>
      </c>
      <c r="F89" s="192" t="e">
        <v>#N/A</v>
      </c>
      <c r="G89" s="198" t="e">
        <v>#N/A</v>
      </c>
      <c r="H89" s="204" t="e">
        <v>#N/A</v>
      </c>
      <c r="I89" s="192" t="e">
        <v>#N/A</v>
      </c>
      <c r="J89" s="198" t="e">
        <v>#N/A</v>
      </c>
      <c r="K89" s="204" t="e">
        <v>#N/A</v>
      </c>
      <c r="L89" s="192" t="e">
        <v>#N/A</v>
      </c>
      <c r="M89" s="198" t="e">
        <v>#N/A</v>
      </c>
      <c r="N89" s="204" t="e">
        <v>#N/A</v>
      </c>
      <c r="O89" s="192" t="e">
        <v>#N/A</v>
      </c>
      <c r="P89" s="198" t="e">
        <v>#N/A</v>
      </c>
      <c r="Q89" s="204" t="e">
        <v>#N/A</v>
      </c>
      <c r="R89" s="192" t="e">
        <v>#N/A</v>
      </c>
      <c r="S89" s="198" t="e">
        <v>#N/A</v>
      </c>
      <c r="T89" s="204" t="e">
        <v>#N/A</v>
      </c>
      <c r="U89" s="192" t="e">
        <v>#N/A</v>
      </c>
      <c r="V89" s="198" t="e">
        <v>#N/A</v>
      </c>
      <c r="W89" s="204" t="e">
        <v>#N/A</v>
      </c>
      <c r="X89" s="192" t="e">
        <v>#N/A</v>
      </c>
      <c r="Y89" s="198" t="e">
        <v>#N/A</v>
      </c>
      <c r="Z89" s="204" t="e">
        <v>#N/A</v>
      </c>
      <c r="AA89" s="192" t="e">
        <v>#N/A</v>
      </c>
      <c r="AB89" s="198" t="e">
        <v>#N/A</v>
      </c>
      <c r="AC89" s="204" t="e">
        <v>#N/A</v>
      </c>
      <c r="AD89" s="192" t="e">
        <v>#N/A</v>
      </c>
      <c r="AE89" s="198" t="e">
        <v>#N/A</v>
      </c>
      <c r="AF89" s="204" t="e">
        <v>#N/A</v>
      </c>
      <c r="AG89" s="192" t="e">
        <v>#N/A</v>
      </c>
      <c r="AH89" s="198" t="e">
        <v>#N/A</v>
      </c>
      <c r="AI89" s="204" t="e">
        <v>#N/A</v>
      </c>
      <c r="AJ89" s="204" t="e">
        <v>#N/A</v>
      </c>
      <c r="AK89" s="198" t="e">
        <v>#N/A</v>
      </c>
      <c r="AL89" s="204" t="e">
        <v>#N/A</v>
      </c>
      <c r="AM89" s="204" t="e">
        <v>#N/A</v>
      </c>
      <c r="AN89" s="198" t="e">
        <v>#N/A</v>
      </c>
      <c r="AO89" s="204" t="e">
        <v>#N/A</v>
      </c>
      <c r="AP89" s="204" t="e">
        <v>#N/A</v>
      </c>
      <c r="AQ89" s="198" t="e">
        <v>#N/A</v>
      </c>
      <c r="AR89" s="204" t="e">
        <v>#N/A</v>
      </c>
      <c r="AS89" s="204" t="e">
        <v>#N/A</v>
      </c>
      <c r="AT89" s="198" t="e">
        <v>#N/A</v>
      </c>
      <c r="AU89" s="204" t="e">
        <v>#N/A</v>
      </c>
      <c r="AV89" s="204" t="e">
        <v>#N/A</v>
      </c>
      <c r="AW89" s="198" t="e">
        <v>#N/A</v>
      </c>
      <c r="AX89" s="204">
        <v>2.4810509999999999</v>
      </c>
      <c r="AY89" s="204">
        <v>2.1343510000000001</v>
      </c>
      <c r="AZ89" s="198">
        <v>1.1624381369324912</v>
      </c>
      <c r="BA89" s="204">
        <v>2.4278089999999999</v>
      </c>
      <c r="BB89" s="204">
        <v>2.040397</v>
      </c>
      <c r="BC89" s="198">
        <v>1.1898708927723378</v>
      </c>
      <c r="BD89" s="204">
        <v>2.2642289999999998</v>
      </c>
      <c r="BE89" s="204">
        <v>1.985509</v>
      </c>
      <c r="BF89" s="198">
        <v>1.140377102294676</v>
      </c>
      <c r="BG89" s="204">
        <v>2.1776300000000002</v>
      </c>
      <c r="BH89" s="204">
        <v>1.888296</v>
      </c>
      <c r="BI89" s="198">
        <v>1.1532249181272429</v>
      </c>
      <c r="BJ89" s="204">
        <v>2.1150760000000002</v>
      </c>
      <c r="BK89" s="204">
        <v>1.8723810000000001</v>
      </c>
      <c r="BL89" s="198">
        <v>1.1296183842925132</v>
      </c>
      <c r="BM89" s="204">
        <v>1.9306350000000001</v>
      </c>
      <c r="BN89" s="204">
        <v>1.7838540000000001</v>
      </c>
      <c r="BO89" s="198">
        <v>1.0822830792206088</v>
      </c>
      <c r="BP89" s="204">
        <v>1.8354999999999999</v>
      </c>
      <c r="BQ89" s="204">
        <v>1.732979</v>
      </c>
      <c r="BR89" s="198">
        <v>1.0591588241981005</v>
      </c>
      <c r="BS89" s="204">
        <v>1.827189</v>
      </c>
      <c r="BT89" s="204">
        <v>1.6560459999999999</v>
      </c>
      <c r="BU89" s="198">
        <v>1.1033443515457904</v>
      </c>
      <c r="BV89" s="204">
        <v>1.9009739999999999</v>
      </c>
      <c r="BW89" s="204">
        <v>1.6071610000000001</v>
      </c>
      <c r="BX89" s="198">
        <v>1.1828149140005264</v>
      </c>
      <c r="BY89" s="204">
        <v>1.7904949999999999</v>
      </c>
      <c r="BZ89" s="204">
        <v>1.5465880000000001</v>
      </c>
      <c r="CA89" s="198">
        <v>1.1577065126588335</v>
      </c>
      <c r="CB89" s="204">
        <v>1.6928620000000001</v>
      </c>
      <c r="CC89" s="204">
        <v>1.442078</v>
      </c>
      <c r="CD89" s="198">
        <v>1.1739046015541463</v>
      </c>
      <c r="CE89" s="204">
        <v>1.7890980000000001</v>
      </c>
      <c r="CF89" s="204">
        <v>1.475325</v>
      </c>
      <c r="CG89" s="198">
        <v>1.2126805958009252</v>
      </c>
      <c r="CH89" s="204">
        <v>1.8043149999999999</v>
      </c>
      <c r="CI89" s="204">
        <v>1.423961</v>
      </c>
      <c r="CJ89" s="198">
        <v>1.2671098435982444</v>
      </c>
      <c r="CK89" s="204">
        <v>1.8575489999999999</v>
      </c>
      <c r="CL89" s="204">
        <v>1.3579870000000001</v>
      </c>
      <c r="CM89" s="198">
        <v>1.3678695009598765</v>
      </c>
    </row>
    <row r="90" spans="1:91" s="132" customFormat="1" ht="15.75" customHeight="1" x14ac:dyDescent="0.2">
      <c r="A90" s="132" t="s">
        <v>397</v>
      </c>
      <c r="B90" s="107" t="s">
        <v>254</v>
      </c>
      <c r="C90" s="107" t="s">
        <v>266</v>
      </c>
      <c r="D90" s="2" t="s">
        <v>101</v>
      </c>
      <c r="E90" s="204" t="e">
        <v>#N/A</v>
      </c>
      <c r="F90" s="192" t="e">
        <v>#N/A</v>
      </c>
      <c r="G90" s="198" t="e">
        <v>#N/A</v>
      </c>
      <c r="H90" s="204" t="e">
        <v>#N/A</v>
      </c>
      <c r="I90" s="192" t="e">
        <v>#N/A</v>
      </c>
      <c r="J90" s="198" t="e">
        <v>#N/A</v>
      </c>
      <c r="K90" s="204" t="e">
        <v>#N/A</v>
      </c>
      <c r="L90" s="192" t="e">
        <v>#N/A</v>
      </c>
      <c r="M90" s="198" t="e">
        <v>#N/A</v>
      </c>
      <c r="N90" s="204" t="e">
        <v>#N/A</v>
      </c>
      <c r="O90" s="192" t="e">
        <v>#N/A</v>
      </c>
      <c r="P90" s="198" t="e">
        <v>#N/A</v>
      </c>
      <c r="Q90" s="204" t="e">
        <v>#N/A</v>
      </c>
      <c r="R90" s="192" t="e">
        <v>#N/A</v>
      </c>
      <c r="S90" s="198" t="e">
        <v>#N/A</v>
      </c>
      <c r="T90" s="204" t="e">
        <v>#N/A</v>
      </c>
      <c r="U90" s="192" t="e">
        <v>#N/A</v>
      </c>
      <c r="V90" s="198" t="e">
        <v>#N/A</v>
      </c>
      <c r="W90" s="204" t="e">
        <v>#N/A</v>
      </c>
      <c r="X90" s="192" t="e">
        <v>#N/A</v>
      </c>
      <c r="Y90" s="198" t="e">
        <v>#N/A</v>
      </c>
      <c r="Z90" s="204" t="e">
        <v>#N/A</v>
      </c>
      <c r="AA90" s="192" t="e">
        <v>#N/A</v>
      </c>
      <c r="AB90" s="198" t="e">
        <v>#N/A</v>
      </c>
      <c r="AC90" s="204" t="e">
        <v>#N/A</v>
      </c>
      <c r="AD90" s="192" t="e">
        <v>#N/A</v>
      </c>
      <c r="AE90" s="198" t="e">
        <v>#N/A</v>
      </c>
      <c r="AF90" s="204" t="e">
        <v>#N/A</v>
      </c>
      <c r="AG90" s="192" t="e">
        <v>#N/A</v>
      </c>
      <c r="AH90" s="198" t="e">
        <v>#N/A</v>
      </c>
      <c r="AI90" s="204" t="e">
        <v>#N/A</v>
      </c>
      <c r="AJ90" s="204" t="e">
        <v>#N/A</v>
      </c>
      <c r="AK90" s="198" t="e">
        <v>#N/A</v>
      </c>
      <c r="AL90" s="204" t="e">
        <v>#N/A</v>
      </c>
      <c r="AM90" s="204" t="e">
        <v>#N/A</v>
      </c>
      <c r="AN90" s="198" t="e">
        <v>#N/A</v>
      </c>
      <c r="AO90" s="204" t="e">
        <v>#N/A</v>
      </c>
      <c r="AP90" s="204" t="e">
        <v>#N/A</v>
      </c>
      <c r="AQ90" s="198" t="e">
        <v>#N/A</v>
      </c>
      <c r="AR90" s="204" t="e">
        <v>#N/A</v>
      </c>
      <c r="AS90" s="204" t="e">
        <v>#N/A</v>
      </c>
      <c r="AT90" s="198" t="e">
        <v>#N/A</v>
      </c>
      <c r="AU90" s="204" t="e">
        <v>#N/A</v>
      </c>
      <c r="AV90" s="204" t="e">
        <v>#N/A</v>
      </c>
      <c r="AW90" s="198" t="e">
        <v>#N/A</v>
      </c>
      <c r="AX90" s="204">
        <v>8.6311420000000005</v>
      </c>
      <c r="AY90" s="204">
        <v>4.6561089999999998</v>
      </c>
      <c r="AZ90" s="198">
        <v>1.8537242147896453</v>
      </c>
      <c r="BA90" s="204">
        <v>8.4549500000000002</v>
      </c>
      <c r="BB90" s="204">
        <v>4.5336990000000004</v>
      </c>
      <c r="BC90" s="198">
        <v>1.8649120729011783</v>
      </c>
      <c r="BD90" s="204">
        <v>8.7340789999999995</v>
      </c>
      <c r="BE90" s="204">
        <v>4.4486369999999997</v>
      </c>
      <c r="BF90" s="198">
        <v>1.9633157301888196</v>
      </c>
      <c r="BG90" s="204">
        <v>8.4795850000000002</v>
      </c>
      <c r="BH90" s="204">
        <v>4.2459069999999999</v>
      </c>
      <c r="BI90" s="198">
        <v>1.9971198144471842</v>
      </c>
      <c r="BJ90" s="204">
        <v>8.2440549999999995</v>
      </c>
      <c r="BK90" s="204">
        <v>4.1017479999999997</v>
      </c>
      <c r="BL90" s="198">
        <v>2.009888223264813</v>
      </c>
      <c r="BM90" s="204">
        <v>8.0254659999999998</v>
      </c>
      <c r="BN90" s="204">
        <v>3.966942</v>
      </c>
      <c r="BO90" s="198">
        <v>2.0230862966990695</v>
      </c>
      <c r="BP90" s="204">
        <v>7.6157069999999996</v>
      </c>
      <c r="BQ90" s="204">
        <v>3.814702</v>
      </c>
      <c r="BR90" s="198">
        <v>1.9964094180882279</v>
      </c>
      <c r="BS90" s="204">
        <v>7.3856799999999998</v>
      </c>
      <c r="BT90" s="204">
        <v>3.6409319999999998</v>
      </c>
      <c r="BU90" s="198">
        <v>2.028513578391467</v>
      </c>
      <c r="BV90" s="204">
        <v>7.6134459999999997</v>
      </c>
      <c r="BW90" s="204">
        <v>3.5608430000000002</v>
      </c>
      <c r="BX90" s="198">
        <v>2.1381021291868243</v>
      </c>
      <c r="BY90" s="204">
        <v>7.3691279999999999</v>
      </c>
      <c r="BZ90" s="204">
        <v>3.4921679999999999</v>
      </c>
      <c r="CA90" s="198">
        <v>2.1101871387630835</v>
      </c>
      <c r="CB90" s="204">
        <v>8.0507120000000008</v>
      </c>
      <c r="CC90" s="204">
        <v>3.4089839999999998</v>
      </c>
      <c r="CD90" s="198">
        <v>2.3616162469521713</v>
      </c>
      <c r="CE90" s="204">
        <v>7.6573010000000004</v>
      </c>
      <c r="CF90" s="204">
        <v>3.305145</v>
      </c>
      <c r="CG90" s="198">
        <v>2.3167821684071352</v>
      </c>
      <c r="CH90" s="204">
        <v>8.0426640000000003</v>
      </c>
      <c r="CI90" s="204">
        <v>3.2442869999999999</v>
      </c>
      <c r="CJ90" s="198">
        <v>2.4790235882337166</v>
      </c>
      <c r="CK90" s="204">
        <v>8.5093789999999991</v>
      </c>
      <c r="CL90" s="204">
        <v>3.0803980000000002</v>
      </c>
      <c r="CM90" s="198">
        <v>2.7624284264565806</v>
      </c>
    </row>
    <row r="91" spans="1:91" s="132" customFormat="1" ht="15" customHeight="1" x14ac:dyDescent="0.2">
      <c r="A91" s="132" t="s">
        <v>398</v>
      </c>
      <c r="B91" s="107" t="s">
        <v>254</v>
      </c>
      <c r="C91" s="107" t="s">
        <v>266</v>
      </c>
      <c r="D91" s="2" t="s">
        <v>102</v>
      </c>
      <c r="E91" s="204" t="e">
        <v>#N/A</v>
      </c>
      <c r="F91" s="192" t="e">
        <v>#N/A</v>
      </c>
      <c r="G91" s="198" t="e">
        <v>#N/A</v>
      </c>
      <c r="H91" s="204" t="e">
        <v>#N/A</v>
      </c>
      <c r="I91" s="192" t="e">
        <v>#N/A</v>
      </c>
      <c r="J91" s="198" t="e">
        <v>#N/A</v>
      </c>
      <c r="K91" s="204" t="e">
        <v>#N/A</v>
      </c>
      <c r="L91" s="192" t="e">
        <v>#N/A</v>
      </c>
      <c r="M91" s="198" t="e">
        <v>#N/A</v>
      </c>
      <c r="N91" s="204" t="e">
        <v>#N/A</v>
      </c>
      <c r="O91" s="192" t="e">
        <v>#N/A</v>
      </c>
      <c r="P91" s="198" t="e">
        <v>#N/A</v>
      </c>
      <c r="Q91" s="204" t="e">
        <v>#N/A</v>
      </c>
      <c r="R91" s="192" t="e">
        <v>#N/A</v>
      </c>
      <c r="S91" s="198" t="e">
        <v>#N/A</v>
      </c>
      <c r="T91" s="204" t="e">
        <v>#N/A</v>
      </c>
      <c r="U91" s="192" t="e">
        <v>#N/A</v>
      </c>
      <c r="V91" s="198" t="e">
        <v>#N/A</v>
      </c>
      <c r="W91" s="204" t="e">
        <v>#N/A</v>
      </c>
      <c r="X91" s="192" t="e">
        <v>#N/A</v>
      </c>
      <c r="Y91" s="198" t="e">
        <v>#N/A</v>
      </c>
      <c r="Z91" s="204" t="e">
        <v>#N/A</v>
      </c>
      <c r="AA91" s="192" t="e">
        <v>#N/A</v>
      </c>
      <c r="AB91" s="198" t="e">
        <v>#N/A</v>
      </c>
      <c r="AC91" s="204" t="e">
        <v>#N/A</v>
      </c>
      <c r="AD91" s="192" t="e">
        <v>#N/A</v>
      </c>
      <c r="AE91" s="198" t="e">
        <v>#N/A</v>
      </c>
      <c r="AF91" s="204" t="e">
        <v>#N/A</v>
      </c>
      <c r="AG91" s="192" t="e">
        <v>#N/A</v>
      </c>
      <c r="AH91" s="198" t="e">
        <v>#N/A</v>
      </c>
      <c r="AI91" s="204" t="e">
        <v>#N/A</v>
      </c>
      <c r="AJ91" s="204" t="e">
        <v>#N/A</v>
      </c>
      <c r="AK91" s="198" t="e">
        <v>#N/A</v>
      </c>
      <c r="AL91" s="204" t="e">
        <v>#N/A</v>
      </c>
      <c r="AM91" s="204" t="e">
        <v>#N/A</v>
      </c>
      <c r="AN91" s="198" t="e">
        <v>#N/A</v>
      </c>
      <c r="AO91" s="204" t="e">
        <v>#N/A</v>
      </c>
      <c r="AP91" s="204" t="e">
        <v>#N/A</v>
      </c>
      <c r="AQ91" s="198" t="e">
        <v>#N/A</v>
      </c>
      <c r="AR91" s="204" t="e">
        <v>#N/A</v>
      </c>
      <c r="AS91" s="204" t="e">
        <v>#N/A</v>
      </c>
      <c r="AT91" s="198" t="e">
        <v>#N/A</v>
      </c>
      <c r="AU91" s="204" t="e">
        <v>#N/A</v>
      </c>
      <c r="AV91" s="204" t="e">
        <v>#N/A</v>
      </c>
      <c r="AW91" s="198" t="e">
        <v>#N/A</v>
      </c>
      <c r="AX91" s="204">
        <v>50.748029000000002</v>
      </c>
      <c r="AY91" s="204">
        <v>19.017406000000001</v>
      </c>
      <c r="AZ91" s="198">
        <v>2.6685042639358909</v>
      </c>
      <c r="BA91" s="204">
        <v>48.026077999999998</v>
      </c>
      <c r="BB91" s="204">
        <v>18.518802999999998</v>
      </c>
      <c r="BC91" s="198">
        <v>2.5933683726750592</v>
      </c>
      <c r="BD91" s="204">
        <v>45.657815999999997</v>
      </c>
      <c r="BE91" s="204">
        <v>17.801117999999999</v>
      </c>
      <c r="BF91" s="198">
        <v>2.5648847448795071</v>
      </c>
      <c r="BG91" s="204">
        <v>43.249935000000001</v>
      </c>
      <c r="BH91" s="204">
        <v>17.175144</v>
      </c>
      <c r="BI91" s="198">
        <v>2.5181701533332124</v>
      </c>
      <c r="BJ91" s="204">
        <v>40.954700000000003</v>
      </c>
      <c r="BK91" s="204">
        <v>16.563175000000001</v>
      </c>
      <c r="BL91" s="198">
        <v>2.4726358322000461</v>
      </c>
      <c r="BM91" s="204">
        <v>39.235115999999998</v>
      </c>
      <c r="BN91" s="204">
        <v>16.194459999999999</v>
      </c>
      <c r="BO91" s="198">
        <v>2.4227492611670902</v>
      </c>
      <c r="BP91" s="204">
        <v>39.280493</v>
      </c>
      <c r="BQ91" s="204">
        <v>15.724116</v>
      </c>
      <c r="BR91" s="198">
        <v>2.4981050127078683</v>
      </c>
      <c r="BS91" s="204">
        <v>38.292577999999999</v>
      </c>
      <c r="BT91" s="204">
        <v>15.423473</v>
      </c>
      <c r="BU91" s="198">
        <v>2.482746784722222</v>
      </c>
      <c r="BV91" s="204">
        <v>37.855666999999997</v>
      </c>
      <c r="BW91" s="204">
        <v>15.048601</v>
      </c>
      <c r="BX91" s="198">
        <v>2.5155605494490816</v>
      </c>
      <c r="BY91" s="204">
        <v>37.580480000000001</v>
      </c>
      <c r="BZ91" s="204">
        <v>14.655595</v>
      </c>
      <c r="CA91" s="198">
        <v>2.564241165234165</v>
      </c>
      <c r="CB91" s="204">
        <v>30.631343999999999</v>
      </c>
      <c r="CC91" s="204">
        <v>13.148372999999999</v>
      </c>
      <c r="CD91" s="198">
        <v>2.3296680129168834</v>
      </c>
      <c r="CE91" s="204">
        <v>36.517398999999997</v>
      </c>
      <c r="CF91" s="204">
        <v>13.784625999999999</v>
      </c>
      <c r="CG91" s="198">
        <v>2.6491396284527413</v>
      </c>
      <c r="CH91" s="204">
        <v>36.381909999999998</v>
      </c>
      <c r="CI91" s="204">
        <v>13.260512</v>
      </c>
      <c r="CJ91" s="198">
        <v>2.7436278478538383</v>
      </c>
      <c r="CK91" s="204">
        <v>36.091524999999997</v>
      </c>
      <c r="CL91" s="204">
        <v>12.913879</v>
      </c>
      <c r="CM91" s="198">
        <v>2.7947857495025312</v>
      </c>
    </row>
    <row r="92" spans="1:91" s="132" customFormat="1" x14ac:dyDescent="0.2">
      <c r="A92" s="132" t="s">
        <v>399</v>
      </c>
      <c r="B92" s="107" t="s">
        <v>254</v>
      </c>
      <c r="C92" s="107" t="s">
        <v>266</v>
      </c>
      <c r="D92" s="2" t="s">
        <v>103</v>
      </c>
      <c r="E92" s="204" t="e">
        <v>#N/A</v>
      </c>
      <c r="F92" s="192" t="e">
        <v>#N/A</v>
      </c>
      <c r="G92" s="198" t="e">
        <v>#N/A</v>
      </c>
      <c r="H92" s="204" t="e">
        <v>#N/A</v>
      </c>
      <c r="I92" s="192" t="e">
        <v>#N/A</v>
      </c>
      <c r="J92" s="198" t="e">
        <v>#N/A</v>
      </c>
      <c r="K92" s="204" t="e">
        <v>#N/A</v>
      </c>
      <c r="L92" s="192" t="e">
        <v>#N/A</v>
      </c>
      <c r="M92" s="198" t="e">
        <v>#N/A</v>
      </c>
      <c r="N92" s="204" t="e">
        <v>#N/A</v>
      </c>
      <c r="O92" s="192" t="e">
        <v>#N/A</v>
      </c>
      <c r="P92" s="198" t="e">
        <v>#N/A</v>
      </c>
      <c r="Q92" s="204" t="e">
        <v>#N/A</v>
      </c>
      <c r="R92" s="192" t="e">
        <v>#N/A</v>
      </c>
      <c r="S92" s="198" t="e">
        <v>#N/A</v>
      </c>
      <c r="T92" s="204" t="e">
        <v>#N/A</v>
      </c>
      <c r="U92" s="192" t="e">
        <v>#N/A</v>
      </c>
      <c r="V92" s="198" t="e">
        <v>#N/A</v>
      </c>
      <c r="W92" s="204" t="e">
        <v>#N/A</v>
      </c>
      <c r="X92" s="192" t="e">
        <v>#N/A</v>
      </c>
      <c r="Y92" s="198" t="e">
        <v>#N/A</v>
      </c>
      <c r="Z92" s="204" t="e">
        <v>#N/A</v>
      </c>
      <c r="AA92" s="192" t="e">
        <v>#N/A</v>
      </c>
      <c r="AB92" s="198" t="e">
        <v>#N/A</v>
      </c>
      <c r="AC92" s="204" t="e">
        <v>#N/A</v>
      </c>
      <c r="AD92" s="192" t="e">
        <v>#N/A</v>
      </c>
      <c r="AE92" s="198" t="e">
        <v>#N/A</v>
      </c>
      <c r="AF92" s="204" t="e">
        <v>#N/A</v>
      </c>
      <c r="AG92" s="192" t="e">
        <v>#N/A</v>
      </c>
      <c r="AH92" s="198" t="e">
        <v>#N/A</v>
      </c>
      <c r="AI92" s="204" t="e">
        <v>#N/A</v>
      </c>
      <c r="AJ92" s="204" t="e">
        <v>#N/A</v>
      </c>
      <c r="AK92" s="198" t="e">
        <v>#N/A</v>
      </c>
      <c r="AL92" s="204" t="e">
        <v>#N/A</v>
      </c>
      <c r="AM92" s="204" t="e">
        <v>#N/A</v>
      </c>
      <c r="AN92" s="198" t="e">
        <v>#N/A</v>
      </c>
      <c r="AO92" s="204" t="e">
        <v>#N/A</v>
      </c>
      <c r="AP92" s="204" t="e">
        <v>#N/A</v>
      </c>
      <c r="AQ92" s="198" t="e">
        <v>#N/A</v>
      </c>
      <c r="AR92" s="204" t="e">
        <v>#N/A</v>
      </c>
      <c r="AS92" s="204" t="e">
        <v>#N/A</v>
      </c>
      <c r="AT92" s="198" t="e">
        <v>#N/A</v>
      </c>
      <c r="AU92" s="204" t="e">
        <v>#N/A</v>
      </c>
      <c r="AV92" s="204" t="e">
        <v>#N/A</v>
      </c>
      <c r="AW92" s="198" t="e">
        <v>#N/A</v>
      </c>
      <c r="AX92" s="204">
        <v>4.2476539999999998</v>
      </c>
      <c r="AY92" s="204">
        <v>3.040432</v>
      </c>
      <c r="AZ92" s="198">
        <v>1.3970560762417972</v>
      </c>
      <c r="BA92" s="204">
        <v>4.3314019999999998</v>
      </c>
      <c r="BB92" s="204">
        <v>3.098811</v>
      </c>
      <c r="BC92" s="198">
        <v>1.3977625611887914</v>
      </c>
      <c r="BD92" s="204">
        <v>4.4829549999999996</v>
      </c>
      <c r="BE92" s="204">
        <v>3.1966510000000001</v>
      </c>
      <c r="BF92" s="198">
        <v>1.4023911274643368</v>
      </c>
      <c r="BG92" s="204">
        <v>4.6668380000000003</v>
      </c>
      <c r="BH92" s="204">
        <v>3.2911739999999998</v>
      </c>
      <c r="BI92" s="198">
        <v>1.4179858008115038</v>
      </c>
      <c r="BJ92" s="204">
        <v>4.6220150000000002</v>
      </c>
      <c r="BK92" s="204">
        <v>3.3306900000000002</v>
      </c>
      <c r="BL92" s="198">
        <v>1.3877049500253702</v>
      </c>
      <c r="BM92" s="204">
        <v>4.7931179999999998</v>
      </c>
      <c r="BN92" s="204">
        <v>3.332138</v>
      </c>
      <c r="BO92" s="198">
        <v>1.4384512286105797</v>
      </c>
      <c r="BP92" s="204">
        <v>4.939921</v>
      </c>
      <c r="BQ92" s="204">
        <v>3.400242</v>
      </c>
      <c r="BR92" s="198">
        <v>1.4528145349654524</v>
      </c>
      <c r="BS92" s="204">
        <v>4.9041649999999999</v>
      </c>
      <c r="BT92" s="204">
        <v>3.3698009999999998</v>
      </c>
      <c r="BU92" s="198">
        <v>1.4553277775156457</v>
      </c>
      <c r="BV92" s="204">
        <v>4.7784560000000003</v>
      </c>
      <c r="BW92" s="204">
        <v>3.3140849999999999</v>
      </c>
      <c r="BX92" s="198">
        <v>1.4418628369519793</v>
      </c>
      <c r="BY92" s="204">
        <v>4.7813689999999998</v>
      </c>
      <c r="BZ92" s="204">
        <v>3.2235580000000001</v>
      </c>
      <c r="CA92" s="198">
        <v>1.4832582506658789</v>
      </c>
      <c r="CB92" s="204">
        <v>3.4333100000000001</v>
      </c>
      <c r="CC92" s="204">
        <v>2.864935</v>
      </c>
      <c r="CD92" s="198">
        <v>1.1983901903533589</v>
      </c>
      <c r="CE92" s="204">
        <v>4.2564510000000002</v>
      </c>
      <c r="CF92" s="204">
        <v>2.9668640000000002</v>
      </c>
      <c r="CG92" s="198">
        <v>1.4346633347534636</v>
      </c>
      <c r="CH92" s="204">
        <v>3.7864680000000002</v>
      </c>
      <c r="CI92" s="204">
        <v>2.8110400000000002</v>
      </c>
      <c r="CJ92" s="198">
        <v>1.3469989754681542</v>
      </c>
      <c r="CK92" s="204">
        <v>3.620682</v>
      </c>
      <c r="CL92" s="204">
        <v>2.6980330000000001</v>
      </c>
      <c r="CM92" s="198">
        <v>1.3419709840465257</v>
      </c>
    </row>
    <row r="93" spans="1:91" s="132" customFormat="1" x14ac:dyDescent="0.2">
      <c r="A93" s="132" t="s">
        <v>400</v>
      </c>
      <c r="B93" s="107" t="s">
        <v>254</v>
      </c>
      <c r="C93" s="107" t="s">
        <v>266</v>
      </c>
      <c r="D93" s="2" t="s">
        <v>104</v>
      </c>
      <c r="E93" s="204" t="e">
        <v>#N/A</v>
      </c>
      <c r="F93" s="192" t="e">
        <v>#N/A</v>
      </c>
      <c r="G93" s="198" t="e">
        <v>#N/A</v>
      </c>
      <c r="H93" s="204" t="e">
        <v>#N/A</v>
      </c>
      <c r="I93" s="192" t="e">
        <v>#N/A</v>
      </c>
      <c r="J93" s="198" t="e">
        <v>#N/A</v>
      </c>
      <c r="K93" s="204" t="e">
        <v>#N/A</v>
      </c>
      <c r="L93" s="192" t="e">
        <v>#N/A</v>
      </c>
      <c r="M93" s="198" t="e">
        <v>#N/A</v>
      </c>
      <c r="N93" s="204" t="e">
        <v>#N/A</v>
      </c>
      <c r="O93" s="192" t="e">
        <v>#N/A</v>
      </c>
      <c r="P93" s="198" t="e">
        <v>#N/A</v>
      </c>
      <c r="Q93" s="204" t="e">
        <v>#N/A</v>
      </c>
      <c r="R93" s="192" t="e">
        <v>#N/A</v>
      </c>
      <c r="S93" s="198" t="e">
        <v>#N/A</v>
      </c>
      <c r="T93" s="204" t="e">
        <v>#N/A</v>
      </c>
      <c r="U93" s="192" t="e">
        <v>#N/A</v>
      </c>
      <c r="V93" s="198" t="e">
        <v>#N/A</v>
      </c>
      <c r="W93" s="204" t="e">
        <v>#N/A</v>
      </c>
      <c r="X93" s="192" t="e">
        <v>#N/A</v>
      </c>
      <c r="Y93" s="198" t="e">
        <v>#N/A</v>
      </c>
      <c r="Z93" s="204" t="e">
        <v>#N/A</v>
      </c>
      <c r="AA93" s="192" t="e">
        <v>#N/A</v>
      </c>
      <c r="AB93" s="198" t="e">
        <v>#N/A</v>
      </c>
      <c r="AC93" s="204" t="e">
        <v>#N/A</v>
      </c>
      <c r="AD93" s="192" t="e">
        <v>#N/A</v>
      </c>
      <c r="AE93" s="198" t="e">
        <v>#N/A</v>
      </c>
      <c r="AF93" s="204" t="e">
        <v>#N/A</v>
      </c>
      <c r="AG93" s="192" t="e">
        <v>#N/A</v>
      </c>
      <c r="AH93" s="198" t="e">
        <v>#N/A</v>
      </c>
      <c r="AI93" s="204" t="e">
        <v>#N/A</v>
      </c>
      <c r="AJ93" s="204" t="e">
        <v>#N/A</v>
      </c>
      <c r="AK93" s="198" t="e">
        <v>#N/A</v>
      </c>
      <c r="AL93" s="204" t="e">
        <v>#N/A</v>
      </c>
      <c r="AM93" s="204" t="e">
        <v>#N/A</v>
      </c>
      <c r="AN93" s="198" t="e">
        <v>#N/A</v>
      </c>
      <c r="AO93" s="204" t="e">
        <v>#N/A</v>
      </c>
      <c r="AP93" s="204" t="e">
        <v>#N/A</v>
      </c>
      <c r="AQ93" s="198" t="e">
        <v>#N/A</v>
      </c>
      <c r="AR93" s="204" t="e">
        <v>#N/A</v>
      </c>
      <c r="AS93" s="204" t="e">
        <v>#N/A</v>
      </c>
      <c r="AT93" s="198" t="e">
        <v>#N/A</v>
      </c>
      <c r="AU93" s="204" t="e">
        <v>#N/A</v>
      </c>
      <c r="AV93" s="204" t="e">
        <v>#N/A</v>
      </c>
      <c r="AW93" s="198" t="e">
        <v>#N/A</v>
      </c>
      <c r="AX93" s="204">
        <v>13.997583000000001</v>
      </c>
      <c r="AY93" s="204">
        <v>12.474276</v>
      </c>
      <c r="AZ93" s="198">
        <v>1.1221158646802429</v>
      </c>
      <c r="BA93" s="204">
        <v>14.215146000000001</v>
      </c>
      <c r="BB93" s="204">
        <v>12.380337000000001</v>
      </c>
      <c r="BC93" s="198">
        <v>1.1482034778213226</v>
      </c>
      <c r="BD93" s="204">
        <v>14.300240000000001</v>
      </c>
      <c r="BE93" s="204">
        <v>12.342511</v>
      </c>
      <c r="BF93" s="198">
        <v>1.1586167514859822</v>
      </c>
      <c r="BG93" s="204">
        <v>14.167464000000001</v>
      </c>
      <c r="BH93" s="204">
        <v>12.299448999999999</v>
      </c>
      <c r="BI93" s="198">
        <v>1.1518779418492651</v>
      </c>
      <c r="BJ93" s="204">
        <v>14.133532000000001</v>
      </c>
      <c r="BK93" s="204">
        <v>12.212332999999999</v>
      </c>
      <c r="BL93" s="198">
        <v>1.1573162965667576</v>
      </c>
      <c r="BM93" s="204">
        <v>14.018312</v>
      </c>
      <c r="BN93" s="204">
        <v>12.275112</v>
      </c>
      <c r="BO93" s="198">
        <v>1.1420109242180438</v>
      </c>
      <c r="BP93" s="204">
        <v>14.207105</v>
      </c>
      <c r="BQ93" s="204">
        <v>12.31495</v>
      </c>
      <c r="BR93" s="198">
        <v>1.1536469900405606</v>
      </c>
      <c r="BS93" s="204">
        <v>14.23433</v>
      </c>
      <c r="BT93" s="204">
        <v>12.210345</v>
      </c>
      <c r="BU93" s="198">
        <v>1.1657598536323093</v>
      </c>
      <c r="BV93" s="204">
        <v>14.557589</v>
      </c>
      <c r="BW93" s="204">
        <v>12.189866</v>
      </c>
      <c r="BX93" s="198">
        <v>1.1942369998160767</v>
      </c>
      <c r="BY93" s="204">
        <v>14.714817999999999</v>
      </c>
      <c r="BZ93" s="204">
        <v>12.269399999999999</v>
      </c>
      <c r="CA93" s="198">
        <v>1.1993103167229042</v>
      </c>
      <c r="CB93" s="204">
        <v>14.962977</v>
      </c>
      <c r="CC93" s="204">
        <v>12.137366</v>
      </c>
      <c r="CD93" s="198">
        <v>1.2328026525689346</v>
      </c>
      <c r="CE93" s="204">
        <v>14.591243</v>
      </c>
      <c r="CF93" s="204">
        <v>12.163790000000001</v>
      </c>
      <c r="CG93" s="198">
        <v>1.1995638694847577</v>
      </c>
      <c r="CH93" s="204">
        <v>14.872142999999999</v>
      </c>
      <c r="CI93" s="204">
        <v>12.053925</v>
      </c>
      <c r="CJ93" s="198">
        <v>1.233800857397072</v>
      </c>
      <c r="CK93" s="204">
        <v>14.848872999999999</v>
      </c>
      <c r="CL93" s="204">
        <v>11.929729999999999</v>
      </c>
      <c r="CM93" s="198">
        <v>1.2446948086838512</v>
      </c>
    </row>
    <row r="94" spans="1:91" s="132" customFormat="1" x14ac:dyDescent="0.2">
      <c r="A94" s="132" t="s">
        <v>401</v>
      </c>
      <c r="B94" s="107" t="s">
        <v>254</v>
      </c>
      <c r="C94" s="107" t="s">
        <v>266</v>
      </c>
      <c r="D94" s="2" t="s">
        <v>105</v>
      </c>
      <c r="E94" s="204" t="e">
        <v>#N/A</v>
      </c>
      <c r="F94" s="192" t="e">
        <v>#N/A</v>
      </c>
      <c r="G94" s="198" t="e">
        <v>#N/A</v>
      </c>
      <c r="H94" s="204" t="e">
        <v>#N/A</v>
      </c>
      <c r="I94" s="192" t="e">
        <v>#N/A</v>
      </c>
      <c r="J94" s="198" t="e">
        <v>#N/A</v>
      </c>
      <c r="K94" s="204" t="e">
        <v>#N/A</v>
      </c>
      <c r="L94" s="192" t="e">
        <v>#N/A</v>
      </c>
      <c r="M94" s="198" t="e">
        <v>#N/A</v>
      </c>
      <c r="N94" s="204" t="e">
        <v>#N/A</v>
      </c>
      <c r="O94" s="192" t="e">
        <v>#N/A</v>
      </c>
      <c r="P94" s="198" t="e">
        <v>#N/A</v>
      </c>
      <c r="Q94" s="204" t="e">
        <v>#N/A</v>
      </c>
      <c r="R94" s="192" t="e">
        <v>#N/A</v>
      </c>
      <c r="S94" s="198" t="e">
        <v>#N/A</v>
      </c>
      <c r="T94" s="204" t="e">
        <v>#N/A</v>
      </c>
      <c r="U94" s="192" t="e">
        <v>#N/A</v>
      </c>
      <c r="V94" s="198" t="e">
        <v>#N/A</v>
      </c>
      <c r="W94" s="204" t="e">
        <v>#N/A</v>
      </c>
      <c r="X94" s="192" t="e">
        <v>#N/A</v>
      </c>
      <c r="Y94" s="198" t="e">
        <v>#N/A</v>
      </c>
      <c r="Z94" s="204" t="e">
        <v>#N/A</v>
      </c>
      <c r="AA94" s="192" t="e">
        <v>#N/A</v>
      </c>
      <c r="AB94" s="198" t="e">
        <v>#N/A</v>
      </c>
      <c r="AC94" s="204" t="e">
        <v>#N/A</v>
      </c>
      <c r="AD94" s="192" t="e">
        <v>#N/A</v>
      </c>
      <c r="AE94" s="198" t="e">
        <v>#N/A</v>
      </c>
      <c r="AF94" s="204" t="e">
        <v>#N/A</v>
      </c>
      <c r="AG94" s="192" t="e">
        <v>#N/A</v>
      </c>
      <c r="AH94" s="198" t="e">
        <v>#N/A</v>
      </c>
      <c r="AI94" s="204" t="e">
        <v>#N/A</v>
      </c>
      <c r="AJ94" s="204" t="e">
        <v>#N/A</v>
      </c>
      <c r="AK94" s="198" t="e">
        <v>#N/A</v>
      </c>
      <c r="AL94" s="204" t="e">
        <v>#N/A</v>
      </c>
      <c r="AM94" s="204" t="e">
        <v>#N/A</v>
      </c>
      <c r="AN94" s="198" t="e">
        <v>#N/A</v>
      </c>
      <c r="AO94" s="204" t="e">
        <v>#N/A</v>
      </c>
      <c r="AP94" s="204" t="e">
        <v>#N/A</v>
      </c>
      <c r="AQ94" s="198" t="e">
        <v>#N/A</v>
      </c>
      <c r="AR94" s="204" t="e">
        <v>#N/A</v>
      </c>
      <c r="AS94" s="204" t="e">
        <v>#N/A</v>
      </c>
      <c r="AT94" s="198" t="e">
        <v>#N/A</v>
      </c>
      <c r="AU94" s="204" t="e">
        <v>#N/A</v>
      </c>
      <c r="AV94" s="204" t="e">
        <v>#N/A</v>
      </c>
      <c r="AW94" s="198" t="e">
        <v>#N/A</v>
      </c>
      <c r="AX94" s="204">
        <v>51.010153000000003</v>
      </c>
      <c r="AY94" s="204">
        <v>37.224522</v>
      </c>
      <c r="AZ94" s="198">
        <v>1.3703373544998108</v>
      </c>
      <c r="BA94" s="204">
        <v>49.373223000000003</v>
      </c>
      <c r="BB94" s="204">
        <v>36.527813000000002</v>
      </c>
      <c r="BC94" s="198">
        <v>1.3516610753564688</v>
      </c>
      <c r="BD94" s="204">
        <v>49.003279999999997</v>
      </c>
      <c r="BE94" s="204">
        <v>35.887543000000001</v>
      </c>
      <c r="BF94" s="198">
        <v>1.3654676777398775</v>
      </c>
      <c r="BG94" s="204">
        <v>48.255254999999998</v>
      </c>
      <c r="BH94" s="204">
        <v>35.387566</v>
      </c>
      <c r="BI94" s="198">
        <v>1.3636217591229642</v>
      </c>
      <c r="BJ94" s="204">
        <v>47.172775999999999</v>
      </c>
      <c r="BK94" s="204">
        <v>34.816217000000002</v>
      </c>
      <c r="BL94" s="198">
        <v>1.3549081452473712</v>
      </c>
      <c r="BM94" s="204">
        <v>46.274360999999999</v>
      </c>
      <c r="BN94" s="204">
        <v>33.773235999999997</v>
      </c>
      <c r="BO94" s="198">
        <v>1.3701488658060483</v>
      </c>
      <c r="BP94" s="204">
        <v>45.703667000000003</v>
      </c>
      <c r="BQ94" s="204">
        <v>32.710014999999999</v>
      </c>
      <c r="BR94" s="198">
        <v>1.3972377267329288</v>
      </c>
      <c r="BS94" s="204">
        <v>45.087645999999999</v>
      </c>
      <c r="BT94" s="204">
        <v>31.457401000000001</v>
      </c>
      <c r="BU94" s="198">
        <v>1.4332921527751132</v>
      </c>
      <c r="BV94" s="204">
        <v>44.727142000000001</v>
      </c>
      <c r="BW94" s="204">
        <v>30.117656</v>
      </c>
      <c r="BX94" s="198">
        <v>1.4850804458354927</v>
      </c>
      <c r="BY94" s="204">
        <v>44.653210999999999</v>
      </c>
      <c r="BZ94" s="204">
        <v>28.805024</v>
      </c>
      <c r="CA94" s="198">
        <v>1.5501882935421265</v>
      </c>
      <c r="CB94" s="204">
        <v>39.867761000000002</v>
      </c>
      <c r="CC94" s="204">
        <v>24.853192</v>
      </c>
      <c r="CD94" s="198">
        <v>1.6041304070720575</v>
      </c>
      <c r="CE94" s="204">
        <v>43.988356000000003</v>
      </c>
      <c r="CF94" s="204">
        <v>26.702871999999999</v>
      </c>
      <c r="CG94" s="198">
        <v>1.6473267744383453</v>
      </c>
      <c r="CH94" s="204">
        <v>42.539211999999999</v>
      </c>
      <c r="CI94" s="204">
        <v>25.486170000000001</v>
      </c>
      <c r="CJ94" s="198">
        <v>1.669109638678546</v>
      </c>
      <c r="CK94" s="204">
        <v>41.868665999999997</v>
      </c>
      <c r="CL94" s="204">
        <v>24.301038999999999</v>
      </c>
      <c r="CM94" s="198">
        <v>1.7229167032734691</v>
      </c>
    </row>
    <row r="95" spans="1:91" s="132" customFormat="1" x14ac:dyDescent="0.2">
      <c r="A95" s="132" t="s">
        <v>402</v>
      </c>
      <c r="B95" s="107" t="s">
        <v>254</v>
      </c>
      <c r="C95" s="107" t="s">
        <v>266</v>
      </c>
      <c r="D95" s="2" t="s">
        <v>106</v>
      </c>
      <c r="E95" s="204" t="e">
        <v>#N/A</v>
      </c>
      <c r="F95" s="192" t="e">
        <v>#N/A</v>
      </c>
      <c r="G95" s="198" t="e">
        <v>#N/A</v>
      </c>
      <c r="H95" s="204" t="e">
        <v>#N/A</v>
      </c>
      <c r="I95" s="192" t="e">
        <v>#N/A</v>
      </c>
      <c r="J95" s="198" t="e">
        <v>#N/A</v>
      </c>
      <c r="K95" s="204" t="e">
        <v>#N/A</v>
      </c>
      <c r="L95" s="192" t="e">
        <v>#N/A</v>
      </c>
      <c r="M95" s="198" t="e">
        <v>#N/A</v>
      </c>
      <c r="N95" s="204" t="e">
        <v>#N/A</v>
      </c>
      <c r="O95" s="192" t="e">
        <v>#N/A</v>
      </c>
      <c r="P95" s="198" t="e">
        <v>#N/A</v>
      </c>
      <c r="Q95" s="204" t="e">
        <v>#N/A</v>
      </c>
      <c r="R95" s="192" t="e">
        <v>#N/A</v>
      </c>
      <c r="S95" s="198" t="e">
        <v>#N/A</v>
      </c>
      <c r="T95" s="204" t="e">
        <v>#N/A</v>
      </c>
      <c r="U95" s="192" t="e">
        <v>#N/A</v>
      </c>
      <c r="V95" s="198" t="e">
        <v>#N/A</v>
      </c>
      <c r="W95" s="204" t="e">
        <v>#N/A</v>
      </c>
      <c r="X95" s="192" t="e">
        <v>#N/A</v>
      </c>
      <c r="Y95" s="198" t="e">
        <v>#N/A</v>
      </c>
      <c r="Z95" s="204" t="e">
        <v>#N/A</v>
      </c>
      <c r="AA95" s="192" t="e">
        <v>#N/A</v>
      </c>
      <c r="AB95" s="198" t="e">
        <v>#N/A</v>
      </c>
      <c r="AC95" s="204" t="e">
        <v>#N/A</v>
      </c>
      <c r="AD95" s="192" t="e">
        <v>#N/A</v>
      </c>
      <c r="AE95" s="198" t="e">
        <v>#N/A</v>
      </c>
      <c r="AF95" s="204" t="e">
        <v>#N/A</v>
      </c>
      <c r="AG95" s="192" t="e">
        <v>#N/A</v>
      </c>
      <c r="AH95" s="198" t="e">
        <v>#N/A</v>
      </c>
      <c r="AI95" s="204" t="e">
        <v>#N/A</v>
      </c>
      <c r="AJ95" s="204" t="e">
        <v>#N/A</v>
      </c>
      <c r="AK95" s="198" t="e">
        <v>#N/A</v>
      </c>
      <c r="AL95" s="204" t="e">
        <v>#N/A</v>
      </c>
      <c r="AM95" s="204" t="e">
        <v>#N/A</v>
      </c>
      <c r="AN95" s="198" t="e">
        <v>#N/A</v>
      </c>
      <c r="AO95" s="204" t="e">
        <v>#N/A</v>
      </c>
      <c r="AP95" s="204" t="e">
        <v>#N/A</v>
      </c>
      <c r="AQ95" s="198" t="e">
        <v>#N/A</v>
      </c>
      <c r="AR95" s="204" t="e">
        <v>#N/A</v>
      </c>
      <c r="AS95" s="204" t="e">
        <v>#N/A</v>
      </c>
      <c r="AT95" s="198" t="e">
        <v>#N/A</v>
      </c>
      <c r="AU95" s="204" t="e">
        <v>#N/A</v>
      </c>
      <c r="AV95" s="204" t="e">
        <v>#N/A</v>
      </c>
      <c r="AW95" s="198" t="e">
        <v>#N/A</v>
      </c>
      <c r="AX95" s="204">
        <v>0.94586400000000004</v>
      </c>
      <c r="AY95" s="204">
        <v>0.37845400000000001</v>
      </c>
      <c r="AZ95" s="198">
        <v>2.4992839288262245</v>
      </c>
      <c r="BA95" s="204">
        <v>0.98344600000000004</v>
      </c>
      <c r="BB95" s="204">
        <v>0.38880199999999998</v>
      </c>
      <c r="BC95" s="198">
        <v>2.529426288959419</v>
      </c>
      <c r="BD95" s="204">
        <v>0.878529</v>
      </c>
      <c r="BE95" s="204">
        <v>0.36653999999999998</v>
      </c>
      <c r="BF95" s="198">
        <v>2.3968161728597153</v>
      </c>
      <c r="BG95" s="204">
        <v>0.81984900000000005</v>
      </c>
      <c r="BH95" s="204">
        <v>0.35967399999999999</v>
      </c>
      <c r="BI95" s="198">
        <v>2.2794224770208578</v>
      </c>
      <c r="BJ95" s="204">
        <v>0.91123900000000002</v>
      </c>
      <c r="BK95" s="204">
        <v>0.36410300000000001</v>
      </c>
      <c r="BL95" s="198">
        <v>2.5026956657868791</v>
      </c>
      <c r="BM95" s="204">
        <v>0.84701700000000002</v>
      </c>
      <c r="BN95" s="204">
        <v>0.33592499999999997</v>
      </c>
      <c r="BO95" s="198">
        <v>2.5214467515070331</v>
      </c>
      <c r="BP95" s="204">
        <v>0.79158600000000001</v>
      </c>
      <c r="BQ95" s="204">
        <v>0.302645</v>
      </c>
      <c r="BR95" s="198">
        <v>2.6155594838837581</v>
      </c>
      <c r="BS95" s="204">
        <v>0.74219599999999997</v>
      </c>
      <c r="BT95" s="204">
        <v>0.303927</v>
      </c>
      <c r="BU95" s="198">
        <v>2.4420206167928482</v>
      </c>
      <c r="BV95" s="204">
        <v>0.84426599999999996</v>
      </c>
      <c r="BW95" s="204">
        <v>0.29805999999999999</v>
      </c>
      <c r="BX95" s="198">
        <v>2.8325370730725359</v>
      </c>
      <c r="BY95" s="204">
        <v>0.80363899999999999</v>
      </c>
      <c r="BZ95" s="204">
        <v>0.26738200000000001</v>
      </c>
      <c r="CA95" s="198">
        <v>3.005583771532863</v>
      </c>
      <c r="CB95" s="204">
        <v>0.87519999999999998</v>
      </c>
      <c r="CC95" s="204">
        <v>0.26490799999999998</v>
      </c>
      <c r="CD95" s="198">
        <v>3.3037884850589641</v>
      </c>
      <c r="CE95" s="204">
        <v>0.868533</v>
      </c>
      <c r="CF95" s="204">
        <v>0.28213100000000002</v>
      </c>
      <c r="CG95" s="198">
        <v>3.0784741839783645</v>
      </c>
      <c r="CH95" s="204">
        <v>0.98996799999999996</v>
      </c>
      <c r="CI95" s="204">
        <v>0.26530300000000001</v>
      </c>
      <c r="CJ95" s="198">
        <v>3.7314617625884363</v>
      </c>
      <c r="CK95" s="204">
        <v>0.95457599999999998</v>
      </c>
      <c r="CL95" s="204">
        <v>0.254025</v>
      </c>
      <c r="CM95" s="198">
        <v>3.7578033658104517</v>
      </c>
    </row>
    <row r="96" spans="1:91" s="132" customFormat="1" x14ac:dyDescent="0.2">
      <c r="A96" s="132" t="s">
        <v>403</v>
      </c>
      <c r="B96" s="107" t="s">
        <v>254</v>
      </c>
      <c r="C96" s="107" t="s">
        <v>266</v>
      </c>
      <c r="D96" s="2" t="s">
        <v>113</v>
      </c>
      <c r="E96" s="204" t="e">
        <v>#N/A</v>
      </c>
      <c r="F96" s="192" t="e">
        <v>#N/A</v>
      </c>
      <c r="G96" s="198" t="e">
        <v>#N/A</v>
      </c>
      <c r="H96" s="204" t="e">
        <v>#N/A</v>
      </c>
      <c r="I96" s="192" t="e">
        <v>#N/A</v>
      </c>
      <c r="J96" s="198" t="e">
        <v>#N/A</v>
      </c>
      <c r="K96" s="204" t="e">
        <v>#N/A</v>
      </c>
      <c r="L96" s="192" t="e">
        <v>#N/A</v>
      </c>
      <c r="M96" s="198" t="e">
        <v>#N/A</v>
      </c>
      <c r="N96" s="204" t="e">
        <v>#N/A</v>
      </c>
      <c r="O96" s="192" t="e">
        <v>#N/A</v>
      </c>
      <c r="P96" s="198" t="e">
        <v>#N/A</v>
      </c>
      <c r="Q96" s="204" t="e">
        <v>#N/A</v>
      </c>
      <c r="R96" s="192" t="e">
        <v>#N/A</v>
      </c>
      <c r="S96" s="198" t="e">
        <v>#N/A</v>
      </c>
      <c r="T96" s="204" t="e">
        <v>#N/A</v>
      </c>
      <c r="U96" s="192" t="e">
        <v>#N/A</v>
      </c>
      <c r="V96" s="198" t="e">
        <v>#N/A</v>
      </c>
      <c r="W96" s="204" t="e">
        <v>#N/A</v>
      </c>
      <c r="X96" s="192" t="e">
        <v>#N/A</v>
      </c>
      <c r="Y96" s="198" t="e">
        <v>#N/A</v>
      </c>
      <c r="Z96" s="204" t="e">
        <v>#N/A</v>
      </c>
      <c r="AA96" s="192" t="e">
        <v>#N/A</v>
      </c>
      <c r="AB96" s="198" t="e">
        <v>#N/A</v>
      </c>
      <c r="AC96" s="204" t="e">
        <v>#N/A</v>
      </c>
      <c r="AD96" s="192" t="e">
        <v>#N/A</v>
      </c>
      <c r="AE96" s="198" t="e">
        <v>#N/A</v>
      </c>
      <c r="AF96" s="204" t="e">
        <v>#N/A</v>
      </c>
      <c r="AG96" s="192" t="e">
        <v>#N/A</v>
      </c>
      <c r="AH96" s="198" t="e">
        <v>#N/A</v>
      </c>
      <c r="AI96" s="204" t="e">
        <v>#N/A</v>
      </c>
      <c r="AJ96" s="204" t="e">
        <v>#N/A</v>
      </c>
      <c r="AK96" s="198" t="e">
        <v>#N/A</v>
      </c>
      <c r="AL96" s="204" t="e">
        <v>#N/A</v>
      </c>
      <c r="AM96" s="204" t="e">
        <v>#N/A</v>
      </c>
      <c r="AN96" s="198" t="e">
        <v>#N/A</v>
      </c>
      <c r="AO96" s="204" t="e">
        <v>#N/A</v>
      </c>
      <c r="AP96" s="204" t="e">
        <v>#N/A</v>
      </c>
      <c r="AQ96" s="198" t="e">
        <v>#N/A</v>
      </c>
      <c r="AR96" s="204" t="e">
        <v>#N/A</v>
      </c>
      <c r="AS96" s="204" t="e">
        <v>#N/A</v>
      </c>
      <c r="AT96" s="198" t="e">
        <v>#N/A</v>
      </c>
      <c r="AU96" s="204" t="e">
        <v>#N/A</v>
      </c>
      <c r="AV96" s="204" t="e">
        <v>#N/A</v>
      </c>
      <c r="AW96" s="198" t="e">
        <v>#N/A</v>
      </c>
      <c r="AX96" s="204">
        <v>127.125187</v>
      </c>
      <c r="AY96" s="204">
        <v>30.823830999999998</v>
      </c>
      <c r="AZ96" s="198">
        <v>4.1242500648280869</v>
      </c>
      <c r="BA96" s="204">
        <v>128.69131999999999</v>
      </c>
      <c r="BB96" s="204">
        <v>30.552541000000002</v>
      </c>
      <c r="BC96" s="198">
        <v>4.2121314885069623</v>
      </c>
      <c r="BD96" s="204">
        <v>129.562577</v>
      </c>
      <c r="BE96" s="204">
        <v>30.183254000000002</v>
      </c>
      <c r="BF96" s="198">
        <v>4.2925317793767368</v>
      </c>
      <c r="BG96" s="204">
        <v>129.85449800000001</v>
      </c>
      <c r="BH96" s="204">
        <v>29.652719999999999</v>
      </c>
      <c r="BI96" s="198">
        <v>4.3791766151638036</v>
      </c>
      <c r="BJ96" s="204">
        <v>129.60361399999999</v>
      </c>
      <c r="BK96" s="204">
        <v>29.258376999999999</v>
      </c>
      <c r="BL96" s="198">
        <v>4.4296241722498824</v>
      </c>
      <c r="BM96" s="204">
        <v>130.82038</v>
      </c>
      <c r="BN96" s="204">
        <v>28.794388999999999</v>
      </c>
      <c r="BO96" s="198">
        <v>4.5432594523884502</v>
      </c>
      <c r="BP96" s="204">
        <v>129.763937</v>
      </c>
      <c r="BQ96" s="204">
        <v>28.282153999999998</v>
      </c>
      <c r="BR96" s="198">
        <v>4.5881914439755898</v>
      </c>
      <c r="BS96" s="204">
        <v>128.77773199999999</v>
      </c>
      <c r="BT96" s="204">
        <v>27.822119000000001</v>
      </c>
      <c r="BU96" s="198">
        <v>4.628609776271893</v>
      </c>
      <c r="BV96" s="204">
        <v>129.39118099999999</v>
      </c>
      <c r="BW96" s="204">
        <v>27.583314999999999</v>
      </c>
      <c r="BX96" s="198">
        <v>4.6909220664738811</v>
      </c>
      <c r="BY96" s="204">
        <v>131.00471300000001</v>
      </c>
      <c r="BZ96" s="204">
        <v>27.368282000000001</v>
      </c>
      <c r="CA96" s="198">
        <v>4.7867349876035332</v>
      </c>
      <c r="CB96" s="204">
        <v>121.867192</v>
      </c>
      <c r="CC96" s="204">
        <v>25.821949</v>
      </c>
      <c r="CD96" s="198">
        <v>4.7195195064477895</v>
      </c>
      <c r="CE96" s="204">
        <v>132.708178</v>
      </c>
      <c r="CF96" s="204">
        <v>26.588175</v>
      </c>
      <c r="CG96" s="198">
        <v>4.9912481018347448</v>
      </c>
      <c r="CH96" s="204">
        <v>133.22430199999999</v>
      </c>
      <c r="CI96" s="204">
        <v>25.975556999999998</v>
      </c>
      <c r="CJ96" s="198">
        <v>5.1288333104849304</v>
      </c>
      <c r="CK96" s="204">
        <v>131.53707199999999</v>
      </c>
      <c r="CL96" s="204">
        <v>25.359639000000001</v>
      </c>
      <c r="CM96" s="198">
        <v>5.1868668950689711</v>
      </c>
    </row>
    <row r="97" spans="1:91" s="132" customFormat="1" x14ac:dyDescent="0.2">
      <c r="A97" s="132" t="s">
        <v>404</v>
      </c>
      <c r="B97" s="107" t="s">
        <v>254</v>
      </c>
      <c r="C97" s="107" t="s">
        <v>266</v>
      </c>
      <c r="D97" s="2" t="s">
        <v>114</v>
      </c>
      <c r="E97" s="204" t="e">
        <v>#N/A</v>
      </c>
      <c r="F97" s="192" t="e">
        <v>#N/A</v>
      </c>
      <c r="G97" s="198" t="e">
        <v>#N/A</v>
      </c>
      <c r="H97" s="204" t="e">
        <v>#N/A</v>
      </c>
      <c r="I97" s="192" t="e">
        <v>#N/A</v>
      </c>
      <c r="J97" s="198" t="e">
        <v>#N/A</v>
      </c>
      <c r="K97" s="204" t="e">
        <v>#N/A</v>
      </c>
      <c r="L97" s="192" t="e">
        <v>#N/A</v>
      </c>
      <c r="M97" s="198" t="e">
        <v>#N/A</v>
      </c>
      <c r="N97" s="204" t="e">
        <v>#N/A</v>
      </c>
      <c r="O97" s="192" t="e">
        <v>#N/A</v>
      </c>
      <c r="P97" s="198" t="e">
        <v>#N/A</v>
      </c>
      <c r="Q97" s="204" t="e">
        <v>#N/A</v>
      </c>
      <c r="R97" s="192" t="e">
        <v>#N/A</v>
      </c>
      <c r="S97" s="198" t="e">
        <v>#N/A</v>
      </c>
      <c r="T97" s="204" t="e">
        <v>#N/A</v>
      </c>
      <c r="U97" s="192" t="e">
        <v>#N/A</v>
      </c>
      <c r="V97" s="198" t="e">
        <v>#N/A</v>
      </c>
      <c r="W97" s="204" t="e">
        <v>#N/A</v>
      </c>
      <c r="X97" s="192" t="e">
        <v>#N/A</v>
      </c>
      <c r="Y97" s="198" t="e">
        <v>#N/A</v>
      </c>
      <c r="Z97" s="204" t="e">
        <v>#N/A</v>
      </c>
      <c r="AA97" s="192" t="e">
        <v>#N/A</v>
      </c>
      <c r="AB97" s="198" t="e">
        <v>#N/A</v>
      </c>
      <c r="AC97" s="204" t="e">
        <v>#N/A</v>
      </c>
      <c r="AD97" s="192" t="e">
        <v>#N/A</v>
      </c>
      <c r="AE97" s="198" t="e">
        <v>#N/A</v>
      </c>
      <c r="AF97" s="204" t="e">
        <v>#N/A</v>
      </c>
      <c r="AG97" s="192" t="e">
        <v>#N/A</v>
      </c>
      <c r="AH97" s="198" t="e">
        <v>#N/A</v>
      </c>
      <c r="AI97" s="204" t="e">
        <v>#N/A</v>
      </c>
      <c r="AJ97" s="204" t="e">
        <v>#N/A</v>
      </c>
      <c r="AK97" s="198" t="e">
        <v>#N/A</v>
      </c>
      <c r="AL97" s="204" t="e">
        <v>#N/A</v>
      </c>
      <c r="AM97" s="204" t="e">
        <v>#N/A</v>
      </c>
      <c r="AN97" s="198" t="e">
        <v>#N/A</v>
      </c>
      <c r="AO97" s="204" t="e">
        <v>#N/A</v>
      </c>
      <c r="AP97" s="204" t="e">
        <v>#N/A</v>
      </c>
      <c r="AQ97" s="198" t="e">
        <v>#N/A</v>
      </c>
      <c r="AR97" s="204" t="e">
        <v>#N/A</v>
      </c>
      <c r="AS97" s="204" t="e">
        <v>#N/A</v>
      </c>
      <c r="AT97" s="198" t="e">
        <v>#N/A</v>
      </c>
      <c r="AU97" s="204" t="e">
        <v>#N/A</v>
      </c>
      <c r="AV97" s="204" t="e">
        <v>#N/A</v>
      </c>
      <c r="AW97" s="198" t="e">
        <v>#N/A</v>
      </c>
      <c r="AX97" s="204">
        <v>7.7554220000000003</v>
      </c>
      <c r="AY97" s="204">
        <v>4.1505650000000003</v>
      </c>
      <c r="AZ97" s="198">
        <v>1.8685219964028994</v>
      </c>
      <c r="BA97" s="204">
        <v>7.8223050000000001</v>
      </c>
      <c r="BB97" s="204">
        <v>4.0808869999999997</v>
      </c>
      <c r="BC97" s="198">
        <v>1.9168148983297015</v>
      </c>
      <c r="BD97" s="204">
        <v>7.7935040000000004</v>
      </c>
      <c r="BE97" s="204">
        <v>3.9607559999999999</v>
      </c>
      <c r="BF97" s="198">
        <v>1.9676809174814103</v>
      </c>
      <c r="BG97" s="204">
        <v>7.814883</v>
      </c>
      <c r="BH97" s="204">
        <v>3.9108429999999998</v>
      </c>
      <c r="BI97" s="198">
        <v>1.9982604773446544</v>
      </c>
      <c r="BJ97" s="204">
        <v>7.5396580000000002</v>
      </c>
      <c r="BK97" s="204">
        <v>3.804182</v>
      </c>
      <c r="BL97" s="198">
        <v>1.9819393499049205</v>
      </c>
      <c r="BM97" s="204">
        <v>7.2733309999999998</v>
      </c>
      <c r="BN97" s="204">
        <v>3.691443</v>
      </c>
      <c r="BO97" s="198">
        <v>1.9703219039275426</v>
      </c>
      <c r="BP97" s="204">
        <v>7.3210870000000003</v>
      </c>
      <c r="BQ97" s="204">
        <v>3.522993</v>
      </c>
      <c r="BR97" s="198">
        <v>2.0780872967956507</v>
      </c>
      <c r="BS97" s="204">
        <v>7.2561679999999997</v>
      </c>
      <c r="BT97" s="204">
        <v>3.4586420000000002</v>
      </c>
      <c r="BU97" s="198">
        <v>2.097981809045284</v>
      </c>
      <c r="BV97" s="204">
        <v>7.1353980000000004</v>
      </c>
      <c r="BW97" s="204">
        <v>3.319499</v>
      </c>
      <c r="BX97" s="198">
        <v>2.1495406385120166</v>
      </c>
      <c r="BY97" s="204">
        <v>7.4503630000000003</v>
      </c>
      <c r="BZ97" s="204">
        <v>3.2591030000000001</v>
      </c>
      <c r="CA97" s="198">
        <v>2.286016428446723</v>
      </c>
      <c r="CB97" s="204">
        <v>6.9071980000000002</v>
      </c>
      <c r="CC97" s="204">
        <v>3.119853</v>
      </c>
      <c r="CD97" s="198">
        <v>2.2139498239179858</v>
      </c>
      <c r="CE97" s="204">
        <v>7.3723530000000004</v>
      </c>
      <c r="CF97" s="204">
        <v>3.2302529999999998</v>
      </c>
      <c r="CG97" s="198">
        <v>2.2822834620074652</v>
      </c>
      <c r="CH97" s="204">
        <v>7.371842</v>
      </c>
      <c r="CI97" s="204">
        <v>3.023056</v>
      </c>
      <c r="CJ97" s="198">
        <v>2.4385396764069207</v>
      </c>
      <c r="CK97" s="204">
        <v>6.9547340000000002</v>
      </c>
      <c r="CL97" s="204">
        <v>2.9165899999999998</v>
      </c>
      <c r="CM97" s="198">
        <v>2.38454290798501</v>
      </c>
    </row>
    <row r="98" spans="1:91" s="132" customFormat="1" x14ac:dyDescent="0.2">
      <c r="A98" s="132" t="s">
        <v>405</v>
      </c>
      <c r="B98" s="107" t="s">
        <v>254</v>
      </c>
      <c r="C98" s="107" t="s">
        <v>266</v>
      </c>
      <c r="D98" s="2" t="s">
        <v>115</v>
      </c>
      <c r="E98" s="204" t="e">
        <v>#N/A</v>
      </c>
      <c r="F98" s="192" t="e">
        <v>#N/A</v>
      </c>
      <c r="G98" s="198" t="e">
        <v>#N/A</v>
      </c>
      <c r="H98" s="204" t="e">
        <v>#N/A</v>
      </c>
      <c r="I98" s="192" t="e">
        <v>#N/A</v>
      </c>
      <c r="J98" s="198" t="e">
        <v>#N/A</v>
      </c>
      <c r="K98" s="204" t="e">
        <v>#N/A</v>
      </c>
      <c r="L98" s="192" t="e">
        <v>#N/A</v>
      </c>
      <c r="M98" s="198" t="e">
        <v>#N/A</v>
      </c>
      <c r="N98" s="204" t="e">
        <v>#N/A</v>
      </c>
      <c r="O98" s="192" t="e">
        <v>#N/A</v>
      </c>
      <c r="P98" s="198" t="e">
        <v>#N/A</v>
      </c>
      <c r="Q98" s="204" t="e">
        <v>#N/A</v>
      </c>
      <c r="R98" s="192" t="e">
        <v>#N/A</v>
      </c>
      <c r="S98" s="198" t="e">
        <v>#N/A</v>
      </c>
      <c r="T98" s="204" t="e">
        <v>#N/A</v>
      </c>
      <c r="U98" s="192" t="e">
        <v>#N/A</v>
      </c>
      <c r="V98" s="198" t="e">
        <v>#N/A</v>
      </c>
      <c r="W98" s="204" t="e">
        <v>#N/A</v>
      </c>
      <c r="X98" s="192" t="e">
        <v>#N/A</v>
      </c>
      <c r="Y98" s="198" t="e">
        <v>#N/A</v>
      </c>
      <c r="Z98" s="204" t="e">
        <v>#N/A</v>
      </c>
      <c r="AA98" s="192" t="e">
        <v>#N/A</v>
      </c>
      <c r="AB98" s="198" t="e">
        <v>#N/A</v>
      </c>
      <c r="AC98" s="204" t="e">
        <v>#N/A</v>
      </c>
      <c r="AD98" s="192" t="e">
        <v>#N/A</v>
      </c>
      <c r="AE98" s="198" t="e">
        <v>#N/A</v>
      </c>
      <c r="AF98" s="204" t="e">
        <v>#N/A</v>
      </c>
      <c r="AG98" s="192" t="e">
        <v>#N/A</v>
      </c>
      <c r="AH98" s="198" t="e">
        <v>#N/A</v>
      </c>
      <c r="AI98" s="204" t="e">
        <v>#N/A</v>
      </c>
      <c r="AJ98" s="204" t="e">
        <v>#N/A</v>
      </c>
      <c r="AK98" s="198" t="e">
        <v>#N/A</v>
      </c>
      <c r="AL98" s="204" t="e">
        <v>#N/A</v>
      </c>
      <c r="AM98" s="204" t="e">
        <v>#N/A</v>
      </c>
      <c r="AN98" s="198" t="e">
        <v>#N/A</v>
      </c>
      <c r="AO98" s="204" t="e">
        <v>#N/A</v>
      </c>
      <c r="AP98" s="204" t="e">
        <v>#N/A</v>
      </c>
      <c r="AQ98" s="198" t="e">
        <v>#N/A</v>
      </c>
      <c r="AR98" s="204" t="e">
        <v>#N/A</v>
      </c>
      <c r="AS98" s="204" t="e">
        <v>#N/A</v>
      </c>
      <c r="AT98" s="198" t="e">
        <v>#N/A</v>
      </c>
      <c r="AU98" s="204" t="e">
        <v>#N/A</v>
      </c>
      <c r="AV98" s="204" t="e">
        <v>#N/A</v>
      </c>
      <c r="AW98" s="198" t="e">
        <v>#N/A</v>
      </c>
      <c r="AX98" s="204">
        <v>23.236447999999999</v>
      </c>
      <c r="AY98" s="204">
        <v>7.3822210000000004</v>
      </c>
      <c r="AZ98" s="198">
        <v>3.1476229172765211</v>
      </c>
      <c r="BA98" s="204">
        <v>25.050681000000001</v>
      </c>
      <c r="BB98" s="204">
        <v>7.5252309999999998</v>
      </c>
      <c r="BC98" s="198">
        <v>3.3288919635822478</v>
      </c>
      <c r="BD98" s="204">
        <v>25.540343</v>
      </c>
      <c r="BE98" s="204">
        <v>7.6666610000000004</v>
      </c>
      <c r="BF98" s="198">
        <v>3.3313515492598404</v>
      </c>
      <c r="BG98" s="204">
        <v>26.219000999999999</v>
      </c>
      <c r="BH98" s="204">
        <v>7.9188619999999998</v>
      </c>
      <c r="BI98" s="198">
        <v>3.3109556650943026</v>
      </c>
      <c r="BJ98" s="204">
        <v>26.607669000000001</v>
      </c>
      <c r="BK98" s="204">
        <v>8.1630439999999993</v>
      </c>
      <c r="BL98" s="198">
        <v>3.2595278182991545</v>
      </c>
      <c r="BM98" s="204">
        <v>26.906196999999999</v>
      </c>
      <c r="BN98" s="204">
        <v>8.3639980000000005</v>
      </c>
      <c r="BO98" s="198">
        <v>3.2169061972516011</v>
      </c>
      <c r="BP98" s="204">
        <v>27.281635999999999</v>
      </c>
      <c r="BQ98" s="204">
        <v>8.5239650000000005</v>
      </c>
      <c r="BR98" s="198">
        <v>3.2005804810320075</v>
      </c>
      <c r="BS98" s="204">
        <v>27.861574000000001</v>
      </c>
      <c r="BT98" s="204">
        <v>8.6668920000000007</v>
      </c>
      <c r="BU98" s="198">
        <v>3.2147134174511462</v>
      </c>
      <c r="BV98" s="204">
        <v>28.339628000000001</v>
      </c>
      <c r="BW98" s="204">
        <v>8.7887740000000001</v>
      </c>
      <c r="BX98" s="198">
        <v>3.2245257415880761</v>
      </c>
      <c r="BY98" s="204">
        <v>28.906037000000001</v>
      </c>
      <c r="BZ98" s="204">
        <v>8.8916690000000003</v>
      </c>
      <c r="CA98" s="198">
        <v>3.2509123990108044</v>
      </c>
      <c r="CB98" s="204">
        <v>28.227520999999999</v>
      </c>
      <c r="CC98" s="204">
        <v>9.2007480000000008</v>
      </c>
      <c r="CD98" s="198">
        <v>3.0679593659124231</v>
      </c>
      <c r="CE98" s="204">
        <v>30.365259000000002</v>
      </c>
      <c r="CF98" s="204">
        <v>9.0938459999999992</v>
      </c>
      <c r="CG98" s="198">
        <v>3.3390997604313957</v>
      </c>
      <c r="CH98" s="204">
        <v>31.144376999999999</v>
      </c>
      <c r="CI98" s="204">
        <v>9.3018590000000003</v>
      </c>
      <c r="CJ98" s="198">
        <v>3.3481884642628961</v>
      </c>
      <c r="CK98" s="204">
        <v>31.758745999999999</v>
      </c>
      <c r="CL98" s="204">
        <v>9.5261600000000008</v>
      </c>
      <c r="CM98" s="198">
        <v>3.3338455369214874</v>
      </c>
    </row>
    <row r="99" spans="1:91" s="132" customFormat="1" x14ac:dyDescent="0.2">
      <c r="A99" s="132" t="s">
        <v>406</v>
      </c>
      <c r="B99" s="107" t="s">
        <v>254</v>
      </c>
      <c r="C99" s="107" t="s">
        <v>266</v>
      </c>
      <c r="D99" s="2" t="s">
        <v>116</v>
      </c>
      <c r="E99" s="204" t="e">
        <v>#N/A</v>
      </c>
      <c r="F99" s="192" t="e">
        <v>#N/A</v>
      </c>
      <c r="G99" s="198" t="e">
        <v>#N/A</v>
      </c>
      <c r="H99" s="204" t="e">
        <v>#N/A</v>
      </c>
      <c r="I99" s="192" t="e">
        <v>#N/A</v>
      </c>
      <c r="J99" s="198" t="e">
        <v>#N/A</v>
      </c>
      <c r="K99" s="204" t="e">
        <v>#N/A</v>
      </c>
      <c r="L99" s="192" t="e">
        <v>#N/A</v>
      </c>
      <c r="M99" s="198" t="e">
        <v>#N/A</v>
      </c>
      <c r="N99" s="204" t="e">
        <v>#N/A</v>
      </c>
      <c r="O99" s="192" t="e">
        <v>#N/A</v>
      </c>
      <c r="P99" s="198" t="e">
        <v>#N/A</v>
      </c>
      <c r="Q99" s="204" t="e">
        <v>#N/A</v>
      </c>
      <c r="R99" s="192" t="e">
        <v>#N/A</v>
      </c>
      <c r="S99" s="198" t="e">
        <v>#N/A</v>
      </c>
      <c r="T99" s="204" t="e">
        <v>#N/A</v>
      </c>
      <c r="U99" s="192" t="e">
        <v>#N/A</v>
      </c>
      <c r="V99" s="198" t="e">
        <v>#N/A</v>
      </c>
      <c r="W99" s="204" t="e">
        <v>#N/A</v>
      </c>
      <c r="X99" s="192" t="e">
        <v>#N/A</v>
      </c>
      <c r="Y99" s="198" t="e">
        <v>#N/A</v>
      </c>
      <c r="Z99" s="204" t="e">
        <v>#N/A</v>
      </c>
      <c r="AA99" s="192" t="e">
        <v>#N/A</v>
      </c>
      <c r="AB99" s="198" t="e">
        <v>#N/A</v>
      </c>
      <c r="AC99" s="204" t="e">
        <v>#N/A</v>
      </c>
      <c r="AD99" s="192" t="e">
        <v>#N/A</v>
      </c>
      <c r="AE99" s="198" t="e">
        <v>#N/A</v>
      </c>
      <c r="AF99" s="204" t="e">
        <v>#N/A</v>
      </c>
      <c r="AG99" s="192" t="e">
        <v>#N/A</v>
      </c>
      <c r="AH99" s="198" t="e">
        <v>#N/A</v>
      </c>
      <c r="AI99" s="204" t="e">
        <v>#N/A</v>
      </c>
      <c r="AJ99" s="204" t="e">
        <v>#N/A</v>
      </c>
      <c r="AK99" s="198" t="e">
        <v>#N/A</v>
      </c>
      <c r="AL99" s="204" t="e">
        <v>#N/A</v>
      </c>
      <c r="AM99" s="204" t="e">
        <v>#N/A</v>
      </c>
      <c r="AN99" s="198" t="e">
        <v>#N/A</v>
      </c>
      <c r="AO99" s="204" t="e">
        <v>#N/A</v>
      </c>
      <c r="AP99" s="204" t="e">
        <v>#N/A</v>
      </c>
      <c r="AQ99" s="198" t="e">
        <v>#N/A</v>
      </c>
      <c r="AR99" s="204" t="e">
        <v>#N/A</v>
      </c>
      <c r="AS99" s="204" t="e">
        <v>#N/A</v>
      </c>
      <c r="AT99" s="198" t="e">
        <v>#N/A</v>
      </c>
      <c r="AU99" s="204" t="e">
        <v>#N/A</v>
      </c>
      <c r="AV99" s="204" t="e">
        <v>#N/A</v>
      </c>
      <c r="AW99" s="198" t="e">
        <v>#N/A</v>
      </c>
      <c r="AX99" s="204">
        <v>10.205803</v>
      </c>
      <c r="AY99" s="204">
        <v>6.6825840000000003</v>
      </c>
      <c r="AZ99" s="198">
        <v>1.5272240498585576</v>
      </c>
      <c r="BA99" s="204">
        <v>10.454160999999999</v>
      </c>
      <c r="BB99" s="204">
        <v>6.6331720000000001</v>
      </c>
      <c r="BC99" s="198">
        <v>1.5760425027422775</v>
      </c>
      <c r="BD99" s="204">
        <v>10.230763</v>
      </c>
      <c r="BE99" s="204">
        <v>6.6592830000000003</v>
      </c>
      <c r="BF99" s="198">
        <v>1.536315996782236</v>
      </c>
      <c r="BG99" s="204">
        <v>10.240102</v>
      </c>
      <c r="BH99" s="204">
        <v>6.526338</v>
      </c>
      <c r="BI99" s="198">
        <v>1.5690425472906859</v>
      </c>
      <c r="BJ99" s="204">
        <v>10.107457999999999</v>
      </c>
      <c r="BK99" s="204">
        <v>6.4647160000000001</v>
      </c>
      <c r="BL99" s="198">
        <v>1.5634805921868802</v>
      </c>
      <c r="BM99" s="204">
        <v>9.9676880000000008</v>
      </c>
      <c r="BN99" s="204">
        <v>6.3526600000000002</v>
      </c>
      <c r="BO99" s="198">
        <v>1.5690573712429126</v>
      </c>
      <c r="BP99" s="204">
        <v>9.7874389999999991</v>
      </c>
      <c r="BQ99" s="204">
        <v>6.1683969999999997</v>
      </c>
      <c r="BR99" s="198">
        <v>1.5867070488491579</v>
      </c>
      <c r="BS99" s="204">
        <v>9.6950800000000008</v>
      </c>
      <c r="BT99" s="204">
        <v>6.0212279999999998</v>
      </c>
      <c r="BU99" s="198">
        <v>1.6101499561219075</v>
      </c>
      <c r="BV99" s="204">
        <v>9.4143930000000005</v>
      </c>
      <c r="BW99" s="204">
        <v>5.9545890000000004</v>
      </c>
      <c r="BX99" s="198">
        <v>1.5810315371892165</v>
      </c>
      <c r="BY99" s="204">
        <v>9.1942369999999993</v>
      </c>
      <c r="BZ99" s="204">
        <v>5.7956589999999997</v>
      </c>
      <c r="CA99" s="198">
        <v>1.5864006146669429</v>
      </c>
      <c r="CB99" s="204">
        <v>7.9480649999999997</v>
      </c>
      <c r="CC99" s="204">
        <v>5.3825510000000003</v>
      </c>
      <c r="CD99" s="198">
        <v>1.4766353351784312</v>
      </c>
      <c r="CE99" s="204">
        <v>9.4302589999999995</v>
      </c>
      <c r="CF99" s="204">
        <v>5.6207399999999996</v>
      </c>
      <c r="CG99" s="198">
        <v>1.6777611133053656</v>
      </c>
      <c r="CH99" s="204">
        <v>9.3167080000000002</v>
      </c>
      <c r="CI99" s="204">
        <v>5.369021</v>
      </c>
      <c r="CJ99" s="198">
        <v>1.7352712906133168</v>
      </c>
      <c r="CK99" s="204">
        <v>9.6951859999999996</v>
      </c>
      <c r="CL99" s="204">
        <v>5.14046</v>
      </c>
      <c r="CM99" s="198">
        <v>1.8860541663586528</v>
      </c>
    </row>
    <row r="100" spans="1:91" s="132" customFormat="1" x14ac:dyDescent="0.2">
      <c r="A100" s="132" t="s">
        <v>407</v>
      </c>
      <c r="B100" s="107" t="s">
        <v>254</v>
      </c>
      <c r="C100" s="107" t="s">
        <v>266</v>
      </c>
      <c r="D100" s="2" t="s">
        <v>279</v>
      </c>
      <c r="E100" s="204" t="e">
        <v>#N/A</v>
      </c>
      <c r="F100" s="192" t="e">
        <v>#N/A</v>
      </c>
      <c r="G100" s="198" t="e">
        <v>#N/A</v>
      </c>
      <c r="H100" s="204" t="e">
        <v>#N/A</v>
      </c>
      <c r="I100" s="192" t="e">
        <v>#N/A</v>
      </c>
      <c r="J100" s="198" t="e">
        <v>#N/A</v>
      </c>
      <c r="K100" s="204" t="e">
        <v>#N/A</v>
      </c>
      <c r="L100" s="192" t="e">
        <v>#N/A</v>
      </c>
      <c r="M100" s="198" t="e">
        <v>#N/A</v>
      </c>
      <c r="N100" s="204" t="e">
        <v>#N/A</v>
      </c>
      <c r="O100" s="192" t="e">
        <v>#N/A</v>
      </c>
      <c r="P100" s="198" t="e">
        <v>#N/A</v>
      </c>
      <c r="Q100" s="204" t="e">
        <v>#N/A</v>
      </c>
      <c r="R100" s="192" t="e">
        <v>#N/A</v>
      </c>
      <c r="S100" s="198" t="e">
        <v>#N/A</v>
      </c>
      <c r="T100" s="204" t="e">
        <v>#N/A</v>
      </c>
      <c r="U100" s="192" t="e">
        <v>#N/A</v>
      </c>
      <c r="V100" s="198" t="e">
        <v>#N/A</v>
      </c>
      <c r="W100" s="204" t="e">
        <v>#N/A</v>
      </c>
      <c r="X100" s="192" t="e">
        <v>#N/A</v>
      </c>
      <c r="Y100" s="198" t="e">
        <v>#N/A</v>
      </c>
      <c r="Z100" s="204" t="e">
        <v>#N/A</v>
      </c>
      <c r="AA100" s="192" t="e">
        <v>#N/A</v>
      </c>
      <c r="AB100" s="198" t="e">
        <v>#N/A</v>
      </c>
      <c r="AC100" s="204" t="e">
        <v>#N/A</v>
      </c>
      <c r="AD100" s="192" t="e">
        <v>#N/A</v>
      </c>
      <c r="AE100" s="198" t="e">
        <v>#N/A</v>
      </c>
      <c r="AF100" s="204" t="e">
        <v>#N/A</v>
      </c>
      <c r="AG100" s="192" t="e">
        <v>#N/A</v>
      </c>
      <c r="AH100" s="198" t="e">
        <v>#N/A</v>
      </c>
      <c r="AI100" s="204" t="e">
        <v>#N/A</v>
      </c>
      <c r="AJ100" s="204" t="e">
        <v>#N/A</v>
      </c>
      <c r="AK100" s="198" t="e">
        <v>#N/A</v>
      </c>
      <c r="AL100" s="204" t="e">
        <v>#N/A</v>
      </c>
      <c r="AM100" s="204" t="e">
        <v>#N/A</v>
      </c>
      <c r="AN100" s="198" t="e">
        <v>#N/A</v>
      </c>
      <c r="AO100" s="204" t="e">
        <v>#N/A</v>
      </c>
      <c r="AP100" s="204" t="e">
        <v>#N/A</v>
      </c>
      <c r="AQ100" s="198" t="e">
        <v>#N/A</v>
      </c>
      <c r="AR100" s="204" t="e">
        <v>#N/A</v>
      </c>
      <c r="AS100" s="204" t="e">
        <v>#N/A</v>
      </c>
      <c r="AT100" s="198" t="e">
        <v>#N/A</v>
      </c>
      <c r="AU100" s="204" t="e">
        <v>#N/A</v>
      </c>
      <c r="AV100" s="204" t="e">
        <v>#N/A</v>
      </c>
      <c r="AW100" s="198" t="e">
        <v>#N/A</v>
      </c>
      <c r="AX100" s="204">
        <v>7.2881640000000001</v>
      </c>
      <c r="AY100" s="204">
        <v>2.6234679999999999</v>
      </c>
      <c r="AZ100" s="198">
        <v>2.7780647600809312</v>
      </c>
      <c r="BA100" s="204">
        <v>6.968769</v>
      </c>
      <c r="BB100" s="204">
        <v>2.590125</v>
      </c>
      <c r="BC100" s="198">
        <v>2.6905145504560593</v>
      </c>
      <c r="BD100" s="204">
        <v>6.7387480000000002</v>
      </c>
      <c r="BE100" s="204">
        <v>2.5028100000000002</v>
      </c>
      <c r="BF100" s="198">
        <v>2.6924728605047923</v>
      </c>
      <c r="BG100" s="204">
        <v>6.6872660000000002</v>
      </c>
      <c r="BH100" s="204">
        <v>2.4859960000000001</v>
      </c>
      <c r="BI100" s="198">
        <v>2.6899745615037194</v>
      </c>
      <c r="BJ100" s="204">
        <v>6.9364030000000003</v>
      </c>
      <c r="BK100" s="204">
        <v>2.4956800000000001</v>
      </c>
      <c r="BL100" s="198">
        <v>2.7793639408898576</v>
      </c>
      <c r="BM100" s="204">
        <v>6.9846909999999998</v>
      </c>
      <c r="BN100" s="204">
        <v>2.4426079999999999</v>
      </c>
      <c r="BO100" s="198">
        <v>2.8595218717043425</v>
      </c>
      <c r="BP100" s="204">
        <v>7.0140099999999999</v>
      </c>
      <c r="BQ100" s="204">
        <v>2.4208340000000002</v>
      </c>
      <c r="BR100" s="198">
        <v>2.897352730505272</v>
      </c>
      <c r="BS100" s="204">
        <v>7.0002149999999999</v>
      </c>
      <c r="BT100" s="204">
        <v>2.4200560000000002</v>
      </c>
      <c r="BU100" s="198">
        <v>2.8925838906207124</v>
      </c>
      <c r="BV100" s="204">
        <v>6.7684350000000002</v>
      </c>
      <c r="BW100" s="204">
        <v>2.3800409999999999</v>
      </c>
      <c r="BX100" s="198">
        <v>2.8438312617303656</v>
      </c>
      <c r="BY100" s="204">
        <v>6.3605650000000002</v>
      </c>
      <c r="BZ100" s="204">
        <v>2.3077030000000001</v>
      </c>
      <c r="CA100" s="198">
        <v>2.7562320627914425</v>
      </c>
      <c r="CB100" s="204">
        <v>5.680021</v>
      </c>
      <c r="CC100" s="204">
        <v>2.1254590000000002</v>
      </c>
      <c r="CD100" s="198">
        <v>2.6723738260770964</v>
      </c>
      <c r="CE100" s="204">
        <v>6.1001380000000003</v>
      </c>
      <c r="CF100" s="204">
        <v>2.18946</v>
      </c>
      <c r="CG100" s="198">
        <v>2.7861381345171869</v>
      </c>
      <c r="CH100" s="204">
        <v>6.0204779999999998</v>
      </c>
      <c r="CI100" s="204">
        <v>2.0783140000000002</v>
      </c>
      <c r="CJ100" s="198">
        <v>2.8968086631760164</v>
      </c>
      <c r="CK100" s="204">
        <v>6.238194</v>
      </c>
      <c r="CL100" s="204">
        <v>2.03247</v>
      </c>
      <c r="CM100" s="198">
        <v>3.0692674430618903</v>
      </c>
    </row>
    <row r="101" spans="1:91" s="132" customFormat="1" x14ac:dyDescent="0.2">
      <c r="A101" s="132" t="s">
        <v>408</v>
      </c>
      <c r="B101" s="107" t="s">
        <v>254</v>
      </c>
      <c r="C101" s="107" t="s">
        <v>266</v>
      </c>
      <c r="D101" s="2" t="s">
        <v>108</v>
      </c>
      <c r="E101" s="204" t="e">
        <v>#N/A</v>
      </c>
      <c r="F101" s="192" t="e">
        <v>#N/A</v>
      </c>
      <c r="G101" s="198" t="e">
        <v>#N/A</v>
      </c>
      <c r="H101" s="204" t="e">
        <v>#N/A</v>
      </c>
      <c r="I101" s="192" t="e">
        <v>#N/A</v>
      </c>
      <c r="J101" s="198" t="e">
        <v>#N/A</v>
      </c>
      <c r="K101" s="204" t="e">
        <v>#N/A</v>
      </c>
      <c r="L101" s="192" t="e">
        <v>#N/A</v>
      </c>
      <c r="M101" s="198" t="e">
        <v>#N/A</v>
      </c>
      <c r="N101" s="204" t="e">
        <v>#N/A</v>
      </c>
      <c r="O101" s="192" t="e">
        <v>#N/A</v>
      </c>
      <c r="P101" s="198" t="e">
        <v>#N/A</v>
      </c>
      <c r="Q101" s="204" t="e">
        <v>#N/A</v>
      </c>
      <c r="R101" s="192" t="e">
        <v>#N/A</v>
      </c>
      <c r="S101" s="198" t="e">
        <v>#N/A</v>
      </c>
      <c r="T101" s="204" t="e">
        <v>#N/A</v>
      </c>
      <c r="U101" s="192" t="e">
        <v>#N/A</v>
      </c>
      <c r="V101" s="198" t="e">
        <v>#N/A</v>
      </c>
      <c r="W101" s="204" t="e">
        <v>#N/A</v>
      </c>
      <c r="X101" s="192" t="e">
        <v>#N/A</v>
      </c>
      <c r="Y101" s="198" t="e">
        <v>#N/A</v>
      </c>
      <c r="Z101" s="204" t="e">
        <v>#N/A</v>
      </c>
      <c r="AA101" s="192" t="e">
        <v>#N/A</v>
      </c>
      <c r="AB101" s="198" t="e">
        <v>#N/A</v>
      </c>
      <c r="AC101" s="204" t="e">
        <v>#N/A</v>
      </c>
      <c r="AD101" s="192" t="e">
        <v>#N/A</v>
      </c>
      <c r="AE101" s="198" t="e">
        <v>#N/A</v>
      </c>
      <c r="AF101" s="204" t="e">
        <v>#N/A</v>
      </c>
      <c r="AG101" s="192" t="e">
        <v>#N/A</v>
      </c>
      <c r="AH101" s="198" t="e">
        <v>#N/A</v>
      </c>
      <c r="AI101" s="204" t="e">
        <v>#N/A</v>
      </c>
      <c r="AJ101" s="204" t="e">
        <v>#N/A</v>
      </c>
      <c r="AK101" s="198" t="e">
        <v>#N/A</v>
      </c>
      <c r="AL101" s="204" t="e">
        <v>#N/A</v>
      </c>
      <c r="AM101" s="204" t="e">
        <v>#N/A</v>
      </c>
      <c r="AN101" s="198" t="e">
        <v>#N/A</v>
      </c>
      <c r="AO101" s="204" t="e">
        <v>#N/A</v>
      </c>
      <c r="AP101" s="204" t="e">
        <v>#N/A</v>
      </c>
      <c r="AQ101" s="198" t="e">
        <v>#N/A</v>
      </c>
      <c r="AR101" s="204" t="e">
        <v>#N/A</v>
      </c>
      <c r="AS101" s="204" t="e">
        <v>#N/A</v>
      </c>
      <c r="AT101" s="198" t="e">
        <v>#N/A</v>
      </c>
      <c r="AU101" s="204" t="e">
        <v>#N/A</v>
      </c>
      <c r="AV101" s="204" t="e">
        <v>#N/A</v>
      </c>
      <c r="AW101" s="198" t="e">
        <v>#N/A</v>
      </c>
      <c r="AX101" s="204">
        <v>12.123654999999999</v>
      </c>
      <c r="AY101" s="204">
        <v>2.6125850000000002</v>
      </c>
      <c r="AZ101" s="198">
        <v>4.640482510616879</v>
      </c>
      <c r="BA101" s="204">
        <v>12.081507</v>
      </c>
      <c r="BB101" s="204">
        <v>2.651275</v>
      </c>
      <c r="BC101" s="198">
        <v>4.5568667905064544</v>
      </c>
      <c r="BD101" s="204">
        <v>11.994481</v>
      </c>
      <c r="BE101" s="204">
        <v>2.5450330000000001</v>
      </c>
      <c r="BF101" s="198">
        <v>4.7128980252908308</v>
      </c>
      <c r="BG101" s="204">
        <v>11.716492000000001</v>
      </c>
      <c r="BH101" s="204">
        <v>2.4821430000000002</v>
      </c>
      <c r="BI101" s="198">
        <v>4.7203130520683132</v>
      </c>
      <c r="BJ101" s="204">
        <v>11.54555</v>
      </c>
      <c r="BK101" s="204">
        <v>2.407702</v>
      </c>
      <c r="BL101" s="198">
        <v>4.7952570542367789</v>
      </c>
      <c r="BM101" s="204">
        <v>11.860002</v>
      </c>
      <c r="BN101" s="204">
        <v>2.3896989999999998</v>
      </c>
      <c r="BO101" s="198">
        <v>4.9629689764275753</v>
      </c>
      <c r="BP101" s="204">
        <v>12.24648</v>
      </c>
      <c r="BQ101" s="204">
        <v>2.2876080000000001</v>
      </c>
      <c r="BR101" s="198">
        <v>5.3533997083416391</v>
      </c>
      <c r="BS101" s="204">
        <v>12.436195</v>
      </c>
      <c r="BT101" s="204">
        <v>2.282133</v>
      </c>
      <c r="BU101" s="198">
        <v>5.449373458952655</v>
      </c>
      <c r="BV101" s="204">
        <v>12.654528000000001</v>
      </c>
      <c r="BW101" s="204">
        <v>2.2345220000000001</v>
      </c>
      <c r="BX101" s="198">
        <v>5.6631923964051376</v>
      </c>
      <c r="BY101" s="204">
        <v>13.139065</v>
      </c>
      <c r="BZ101" s="204">
        <v>2.164758</v>
      </c>
      <c r="CA101" s="198">
        <v>6.0695306357569763</v>
      </c>
      <c r="CB101" s="204">
        <v>10.863944</v>
      </c>
      <c r="CC101" s="204">
        <v>2.1839409999999999</v>
      </c>
      <c r="CD101" s="198">
        <v>4.9744677168476628</v>
      </c>
      <c r="CE101" s="204">
        <v>13.087832000000001</v>
      </c>
      <c r="CF101" s="204">
        <v>2.034942</v>
      </c>
      <c r="CG101" s="198">
        <v>6.4315503832541667</v>
      </c>
      <c r="CH101" s="204">
        <v>12.642740999999999</v>
      </c>
      <c r="CI101" s="204">
        <v>1.983352</v>
      </c>
      <c r="CJ101" s="198">
        <v>6.3744312658569928</v>
      </c>
      <c r="CK101" s="204">
        <v>12.216972</v>
      </c>
      <c r="CL101" s="204">
        <v>1.975598</v>
      </c>
      <c r="CM101" s="198">
        <v>6.1839362056450762</v>
      </c>
    </row>
    <row r="102" spans="1:91" s="132" customFormat="1" x14ac:dyDescent="0.2">
      <c r="A102" s="132" t="s">
        <v>409</v>
      </c>
      <c r="B102" s="107" t="s">
        <v>254</v>
      </c>
      <c r="C102" s="107" t="s">
        <v>266</v>
      </c>
      <c r="D102" s="2" t="s">
        <v>109</v>
      </c>
      <c r="E102" s="204" t="e">
        <v>#N/A</v>
      </c>
      <c r="F102" s="192" t="e">
        <v>#N/A</v>
      </c>
      <c r="G102" s="198" t="e">
        <v>#N/A</v>
      </c>
      <c r="H102" s="204" t="e">
        <v>#N/A</v>
      </c>
      <c r="I102" s="192" t="e">
        <v>#N/A</v>
      </c>
      <c r="J102" s="198" t="e">
        <v>#N/A</v>
      </c>
      <c r="K102" s="204" t="e">
        <v>#N/A</v>
      </c>
      <c r="L102" s="192" t="e">
        <v>#N/A</v>
      </c>
      <c r="M102" s="198" t="e">
        <v>#N/A</v>
      </c>
      <c r="N102" s="204" t="e">
        <v>#N/A</v>
      </c>
      <c r="O102" s="192" t="e">
        <v>#N/A</v>
      </c>
      <c r="P102" s="198" t="e">
        <v>#N/A</v>
      </c>
      <c r="Q102" s="204" t="e">
        <v>#N/A</v>
      </c>
      <c r="R102" s="192" t="e">
        <v>#N/A</v>
      </c>
      <c r="S102" s="198" t="e">
        <v>#N/A</v>
      </c>
      <c r="T102" s="204" t="e">
        <v>#N/A</v>
      </c>
      <c r="U102" s="192" t="e">
        <v>#N/A</v>
      </c>
      <c r="V102" s="198" t="e">
        <v>#N/A</v>
      </c>
      <c r="W102" s="204" t="e">
        <v>#N/A</v>
      </c>
      <c r="X102" s="192" t="e">
        <v>#N/A</v>
      </c>
      <c r="Y102" s="198" t="e">
        <v>#N/A</v>
      </c>
      <c r="Z102" s="204" t="e">
        <v>#N/A</v>
      </c>
      <c r="AA102" s="192" t="e">
        <v>#N/A</v>
      </c>
      <c r="AB102" s="198" t="e">
        <v>#N/A</v>
      </c>
      <c r="AC102" s="204" t="e">
        <v>#N/A</v>
      </c>
      <c r="AD102" s="192" t="e">
        <v>#N/A</v>
      </c>
      <c r="AE102" s="198" t="e">
        <v>#N/A</v>
      </c>
      <c r="AF102" s="204" t="e">
        <v>#N/A</v>
      </c>
      <c r="AG102" s="192" t="e">
        <v>#N/A</v>
      </c>
      <c r="AH102" s="198" t="e">
        <v>#N/A</v>
      </c>
      <c r="AI102" s="204" t="e">
        <v>#N/A</v>
      </c>
      <c r="AJ102" s="204" t="e">
        <v>#N/A</v>
      </c>
      <c r="AK102" s="198" t="e">
        <v>#N/A</v>
      </c>
      <c r="AL102" s="204" t="e">
        <v>#N/A</v>
      </c>
      <c r="AM102" s="204" t="e">
        <v>#N/A</v>
      </c>
      <c r="AN102" s="198" t="e">
        <v>#N/A</v>
      </c>
      <c r="AO102" s="204" t="e">
        <v>#N/A</v>
      </c>
      <c r="AP102" s="204" t="e">
        <v>#N/A</v>
      </c>
      <c r="AQ102" s="198" t="e">
        <v>#N/A</v>
      </c>
      <c r="AR102" s="204" t="e">
        <v>#N/A</v>
      </c>
      <c r="AS102" s="204" t="e">
        <v>#N/A</v>
      </c>
      <c r="AT102" s="198" t="e">
        <v>#N/A</v>
      </c>
      <c r="AU102" s="204" t="e">
        <v>#N/A</v>
      </c>
      <c r="AV102" s="204" t="e">
        <v>#N/A</v>
      </c>
      <c r="AW102" s="198" t="e">
        <v>#N/A</v>
      </c>
      <c r="AX102" s="204">
        <v>3.664536</v>
      </c>
      <c r="AY102" s="204">
        <v>2.069204</v>
      </c>
      <c r="AZ102" s="198">
        <v>1.770988264086093</v>
      </c>
      <c r="BA102" s="204">
        <v>3.929589</v>
      </c>
      <c r="BB102" s="204">
        <v>2.0831620000000002</v>
      </c>
      <c r="BC102" s="198">
        <v>1.8863578540699186</v>
      </c>
      <c r="BD102" s="204">
        <v>3.7920090000000002</v>
      </c>
      <c r="BE102" s="204">
        <v>2.0981480000000001</v>
      </c>
      <c r="BF102" s="198">
        <v>1.8073124488834915</v>
      </c>
      <c r="BG102" s="204">
        <v>3.7398709999999999</v>
      </c>
      <c r="BH102" s="204">
        <v>2.0709390000000001</v>
      </c>
      <c r="BI102" s="198">
        <v>1.80588177633431</v>
      </c>
      <c r="BJ102" s="204">
        <v>3.3256640000000002</v>
      </c>
      <c r="BK102" s="204">
        <v>2.1297950000000001</v>
      </c>
      <c r="BL102" s="198">
        <v>1.5614948856580093</v>
      </c>
      <c r="BM102" s="204">
        <v>3.3156629999999998</v>
      </c>
      <c r="BN102" s="204">
        <v>2.140482</v>
      </c>
      <c r="BO102" s="198">
        <v>1.5490263407961384</v>
      </c>
      <c r="BP102" s="204">
        <v>3.1036950000000001</v>
      </c>
      <c r="BQ102" s="204">
        <v>2.1615060000000001</v>
      </c>
      <c r="BR102" s="198">
        <v>1.4358946956427601</v>
      </c>
      <c r="BS102" s="204">
        <v>3.125861</v>
      </c>
      <c r="BT102" s="204">
        <v>2.1836700000000002</v>
      </c>
      <c r="BU102" s="198">
        <v>1.4314713303750106</v>
      </c>
      <c r="BV102" s="204">
        <v>3.1303570000000001</v>
      </c>
      <c r="BW102" s="204">
        <v>2.276275</v>
      </c>
      <c r="BX102" s="198">
        <v>1.375210376602124</v>
      </c>
      <c r="BY102" s="204">
        <v>3.3107120000000001</v>
      </c>
      <c r="BZ102" s="204">
        <v>2.2482579999999999</v>
      </c>
      <c r="CA102" s="198">
        <v>1.4725676501540306</v>
      </c>
      <c r="CB102" s="204">
        <v>3.629038</v>
      </c>
      <c r="CC102" s="204">
        <v>2.335143</v>
      </c>
      <c r="CD102" s="198">
        <v>1.5540966870123158</v>
      </c>
      <c r="CE102" s="204">
        <v>3.5947749999999998</v>
      </c>
      <c r="CF102" s="204">
        <v>2.2856830000000001</v>
      </c>
      <c r="CG102" s="198">
        <v>1.5727355893183785</v>
      </c>
      <c r="CH102" s="204">
        <v>3.6175350000000002</v>
      </c>
      <c r="CI102" s="204">
        <v>2.274788</v>
      </c>
      <c r="CJ102" s="198">
        <v>1.5902734672417826</v>
      </c>
      <c r="CK102" s="204">
        <v>3.8182510000000001</v>
      </c>
      <c r="CL102" s="204">
        <v>2.2222550000000001</v>
      </c>
      <c r="CM102" s="198">
        <v>1.7181876067328006</v>
      </c>
    </row>
    <row r="103" spans="1:91" s="132" customFormat="1" x14ac:dyDescent="0.2">
      <c r="A103" s="132" t="s">
        <v>410</v>
      </c>
      <c r="B103" s="107" t="s">
        <v>254</v>
      </c>
      <c r="C103" s="107" t="s">
        <v>266</v>
      </c>
      <c r="D103" s="2" t="s">
        <v>280</v>
      </c>
      <c r="E103" s="204" t="e">
        <v>#N/A</v>
      </c>
      <c r="F103" s="192" t="e">
        <v>#N/A</v>
      </c>
      <c r="G103" s="198" t="e">
        <v>#N/A</v>
      </c>
      <c r="H103" s="204" t="e">
        <v>#N/A</v>
      </c>
      <c r="I103" s="192" t="e">
        <v>#N/A</v>
      </c>
      <c r="J103" s="198" t="e">
        <v>#N/A</v>
      </c>
      <c r="K103" s="204" t="e">
        <v>#N/A</v>
      </c>
      <c r="L103" s="192" t="e">
        <v>#N/A</v>
      </c>
      <c r="M103" s="198" t="e">
        <v>#N/A</v>
      </c>
      <c r="N103" s="204" t="e">
        <v>#N/A</v>
      </c>
      <c r="O103" s="192" t="e">
        <v>#N/A</v>
      </c>
      <c r="P103" s="198" t="e">
        <v>#N/A</v>
      </c>
      <c r="Q103" s="204" t="e">
        <v>#N/A</v>
      </c>
      <c r="R103" s="192" t="e">
        <v>#N/A</v>
      </c>
      <c r="S103" s="198" t="e">
        <v>#N/A</v>
      </c>
      <c r="T103" s="204" t="e">
        <v>#N/A</v>
      </c>
      <c r="U103" s="192" t="e">
        <v>#N/A</v>
      </c>
      <c r="V103" s="198" t="e">
        <v>#N/A</v>
      </c>
      <c r="W103" s="204" t="e">
        <v>#N/A</v>
      </c>
      <c r="X103" s="192" t="e">
        <v>#N/A</v>
      </c>
      <c r="Y103" s="198" t="e">
        <v>#N/A</v>
      </c>
      <c r="Z103" s="204" t="e">
        <v>#N/A</v>
      </c>
      <c r="AA103" s="192" t="e">
        <v>#N/A</v>
      </c>
      <c r="AB103" s="198" t="e">
        <v>#N/A</v>
      </c>
      <c r="AC103" s="204" t="e">
        <v>#N/A</v>
      </c>
      <c r="AD103" s="192" t="e">
        <v>#N/A</v>
      </c>
      <c r="AE103" s="198" t="e">
        <v>#N/A</v>
      </c>
      <c r="AF103" s="204" t="e">
        <v>#N/A</v>
      </c>
      <c r="AG103" s="192" t="e">
        <v>#N/A</v>
      </c>
      <c r="AH103" s="198" t="e">
        <v>#N/A</v>
      </c>
      <c r="AI103" s="204" t="e">
        <v>#N/A</v>
      </c>
      <c r="AJ103" s="204" t="e">
        <v>#N/A</v>
      </c>
      <c r="AK103" s="198" t="e">
        <v>#N/A</v>
      </c>
      <c r="AL103" s="204" t="e">
        <v>#N/A</v>
      </c>
      <c r="AM103" s="204" t="e">
        <v>#N/A</v>
      </c>
      <c r="AN103" s="198" t="e">
        <v>#N/A</v>
      </c>
      <c r="AO103" s="204" t="e">
        <v>#N/A</v>
      </c>
      <c r="AP103" s="204" t="e">
        <v>#N/A</v>
      </c>
      <c r="AQ103" s="198" t="e">
        <v>#N/A</v>
      </c>
      <c r="AR103" s="204" t="e">
        <v>#N/A</v>
      </c>
      <c r="AS103" s="204" t="e">
        <v>#N/A</v>
      </c>
      <c r="AT103" s="198" t="e">
        <v>#N/A</v>
      </c>
      <c r="AU103" s="204" t="e">
        <v>#N/A</v>
      </c>
      <c r="AV103" s="204" t="e">
        <v>#N/A</v>
      </c>
      <c r="AW103" s="198" t="e">
        <v>#N/A</v>
      </c>
      <c r="AX103" s="204">
        <v>2.421033</v>
      </c>
      <c r="AY103" s="204">
        <v>0.28435100000000002</v>
      </c>
      <c r="AZ103" s="198">
        <v>8.5142412018948406</v>
      </c>
      <c r="BA103" s="204">
        <v>2.343445</v>
      </c>
      <c r="BB103" s="204">
        <v>0.27188499999999999</v>
      </c>
      <c r="BC103" s="198">
        <v>8.6192507861779806</v>
      </c>
      <c r="BD103" s="204">
        <v>2.3983089999999998</v>
      </c>
      <c r="BE103" s="204">
        <v>0.265822</v>
      </c>
      <c r="BF103" s="198">
        <v>9.0222366846987825</v>
      </c>
      <c r="BG103" s="204">
        <v>2.4043510000000001</v>
      </c>
      <c r="BH103" s="204">
        <v>0.25711099999999998</v>
      </c>
      <c r="BI103" s="198">
        <v>9.3514124249837636</v>
      </c>
      <c r="BJ103" s="204">
        <v>2.4165749999999999</v>
      </c>
      <c r="BK103" s="204">
        <v>0.24441199999999999</v>
      </c>
      <c r="BL103" s="198">
        <v>9.8873009508534775</v>
      </c>
      <c r="BM103" s="204">
        <v>2.2533820000000002</v>
      </c>
      <c r="BN103" s="204">
        <v>0.24324699999999999</v>
      </c>
      <c r="BO103" s="198">
        <v>9.2637607041402372</v>
      </c>
      <c r="BP103" s="204">
        <v>2.433379</v>
      </c>
      <c r="BQ103" s="204">
        <v>0.22203200000000001</v>
      </c>
      <c r="BR103" s="198">
        <v>10.959586906391872</v>
      </c>
      <c r="BS103" s="204">
        <v>2.3959220000000001</v>
      </c>
      <c r="BT103" s="204">
        <v>0.205011</v>
      </c>
      <c r="BU103" s="198">
        <v>11.686797293803748</v>
      </c>
      <c r="BV103" s="204">
        <v>2.3875060000000001</v>
      </c>
      <c r="BW103" s="204">
        <v>0.19350700000000001</v>
      </c>
      <c r="BX103" s="198">
        <v>12.338085960714599</v>
      </c>
      <c r="BY103" s="204">
        <v>2.3819620000000001</v>
      </c>
      <c r="BZ103" s="204">
        <v>0.172984</v>
      </c>
      <c r="CA103" s="198">
        <v>13.769839985200944</v>
      </c>
      <c r="CB103" s="204">
        <v>1.9647760000000001</v>
      </c>
      <c r="CC103" s="204">
        <v>0.16361899999999999</v>
      </c>
      <c r="CD103" s="198">
        <v>12.008238651990297</v>
      </c>
      <c r="CE103" s="204">
        <v>2.1769949999999998</v>
      </c>
      <c r="CF103" s="204">
        <v>0.16634599999999999</v>
      </c>
      <c r="CG103" s="198">
        <v>13.087149675976578</v>
      </c>
      <c r="CH103" s="204">
        <v>2.0156869999999998</v>
      </c>
      <c r="CI103" s="204">
        <v>0.16021299999999999</v>
      </c>
      <c r="CJ103" s="198">
        <v>12.581294901162826</v>
      </c>
      <c r="CK103" s="204">
        <v>1.9575419999999999</v>
      </c>
      <c r="CL103" s="204">
        <v>0.148477</v>
      </c>
      <c r="CM103" s="198">
        <v>13.184142998578904</v>
      </c>
    </row>
    <row r="104" spans="1:91" s="132" customFormat="1" x14ac:dyDescent="0.2">
      <c r="A104" s="132" t="s">
        <v>411</v>
      </c>
      <c r="B104" s="107" t="s">
        <v>254</v>
      </c>
      <c r="C104" s="107" t="s">
        <v>266</v>
      </c>
      <c r="D104" s="2" t="s">
        <v>281</v>
      </c>
      <c r="E104" s="204" t="e">
        <v>#N/A</v>
      </c>
      <c r="F104" s="192" t="e">
        <v>#N/A</v>
      </c>
      <c r="G104" s="198" t="e">
        <v>#N/A</v>
      </c>
      <c r="H104" s="204" t="e">
        <v>#N/A</v>
      </c>
      <c r="I104" s="192" t="e">
        <v>#N/A</v>
      </c>
      <c r="J104" s="198" t="e">
        <v>#N/A</v>
      </c>
      <c r="K104" s="204" t="e">
        <v>#N/A</v>
      </c>
      <c r="L104" s="192" t="e">
        <v>#N/A</v>
      </c>
      <c r="M104" s="198" t="e">
        <v>#N/A</v>
      </c>
      <c r="N104" s="204" t="e">
        <v>#N/A</v>
      </c>
      <c r="O104" s="192" t="e">
        <v>#N/A</v>
      </c>
      <c r="P104" s="198" t="e">
        <v>#N/A</v>
      </c>
      <c r="Q104" s="204" t="e">
        <v>#N/A</v>
      </c>
      <c r="R104" s="192" t="e">
        <v>#N/A</v>
      </c>
      <c r="S104" s="198" t="e">
        <v>#N/A</v>
      </c>
      <c r="T104" s="204" t="e">
        <v>#N/A</v>
      </c>
      <c r="U104" s="192" t="e">
        <v>#N/A</v>
      </c>
      <c r="V104" s="198" t="e">
        <v>#N/A</v>
      </c>
      <c r="W104" s="204" t="e">
        <v>#N/A</v>
      </c>
      <c r="X104" s="192" t="e">
        <v>#N/A</v>
      </c>
      <c r="Y104" s="198" t="e">
        <v>#N/A</v>
      </c>
      <c r="Z104" s="204" t="e">
        <v>#N/A</v>
      </c>
      <c r="AA104" s="192" t="e">
        <v>#N/A</v>
      </c>
      <c r="AB104" s="198" t="e">
        <v>#N/A</v>
      </c>
      <c r="AC104" s="204" t="e">
        <v>#N/A</v>
      </c>
      <c r="AD104" s="192" t="e">
        <v>#N/A</v>
      </c>
      <c r="AE104" s="198" t="e">
        <v>#N/A</v>
      </c>
      <c r="AF104" s="204" t="e">
        <v>#N/A</v>
      </c>
      <c r="AG104" s="192" t="e">
        <v>#N/A</v>
      </c>
      <c r="AH104" s="198" t="e">
        <v>#N/A</v>
      </c>
      <c r="AI104" s="204" t="e">
        <v>#N/A</v>
      </c>
      <c r="AJ104" s="204" t="e">
        <v>#N/A</v>
      </c>
      <c r="AK104" s="198" t="e">
        <v>#N/A</v>
      </c>
      <c r="AL104" s="204" t="e">
        <v>#N/A</v>
      </c>
      <c r="AM104" s="204" t="e">
        <v>#N/A</v>
      </c>
      <c r="AN104" s="198" t="e">
        <v>#N/A</v>
      </c>
      <c r="AO104" s="204" t="e">
        <v>#N/A</v>
      </c>
      <c r="AP104" s="204" t="e">
        <v>#N/A</v>
      </c>
      <c r="AQ104" s="198" t="e">
        <v>#N/A</v>
      </c>
      <c r="AR104" s="204" t="e">
        <v>#N/A</v>
      </c>
      <c r="AS104" s="204" t="e">
        <v>#N/A</v>
      </c>
      <c r="AT104" s="198" t="e">
        <v>#N/A</v>
      </c>
      <c r="AU104" s="204" t="e">
        <v>#N/A</v>
      </c>
      <c r="AV104" s="204" t="e">
        <v>#N/A</v>
      </c>
      <c r="AW104" s="198" t="e">
        <v>#N/A</v>
      </c>
      <c r="AX104" s="204">
        <v>13.149877</v>
      </c>
      <c r="AY104" s="204">
        <v>3.606862</v>
      </c>
      <c r="AZ104" s="198">
        <v>3.6457943220450351</v>
      </c>
      <c r="BA104" s="204">
        <v>13.450590999999999</v>
      </c>
      <c r="BB104" s="204">
        <v>3.5060959999999999</v>
      </c>
      <c r="BC104" s="198">
        <v>3.836344184528889</v>
      </c>
      <c r="BD104" s="204">
        <v>13.461093</v>
      </c>
      <c r="BE104" s="204">
        <v>3.4859369999999998</v>
      </c>
      <c r="BF104" s="198">
        <v>3.8615422481817658</v>
      </c>
      <c r="BG104" s="204">
        <v>13.306884</v>
      </c>
      <c r="BH104" s="204">
        <v>3.4656660000000001</v>
      </c>
      <c r="BI104" s="198">
        <v>3.8396325554741857</v>
      </c>
      <c r="BJ104" s="204">
        <v>13.19843</v>
      </c>
      <c r="BK104" s="204">
        <v>3.4728560000000002</v>
      </c>
      <c r="BL104" s="198">
        <v>3.80045415070478</v>
      </c>
      <c r="BM104" s="204">
        <v>12.868027</v>
      </c>
      <c r="BN104" s="204">
        <v>3.3957769999999998</v>
      </c>
      <c r="BO104" s="198">
        <v>3.7894205067058291</v>
      </c>
      <c r="BP104" s="204">
        <v>12.513643999999999</v>
      </c>
      <c r="BQ104" s="204">
        <v>3.3452130000000002</v>
      </c>
      <c r="BR104" s="198">
        <v>3.7407615000898295</v>
      </c>
      <c r="BS104" s="204">
        <v>12.634963000000001</v>
      </c>
      <c r="BT104" s="204">
        <v>3.2507969999999999</v>
      </c>
      <c r="BU104" s="198">
        <v>3.8867277778341744</v>
      </c>
      <c r="BV104" s="204">
        <v>12.856448</v>
      </c>
      <c r="BW104" s="204">
        <v>3.1731690000000001</v>
      </c>
      <c r="BX104" s="198">
        <v>4.0516114962676113</v>
      </c>
      <c r="BY104" s="204">
        <v>12.974270000000001</v>
      </c>
      <c r="BZ104" s="204">
        <v>3.0887319999999998</v>
      </c>
      <c r="CA104" s="198">
        <v>4.2005165873892594</v>
      </c>
      <c r="CB104" s="204">
        <v>9.5856639999999995</v>
      </c>
      <c r="CC104" s="204">
        <v>2.6953049999999998</v>
      </c>
      <c r="CD104" s="198">
        <v>3.5564301628201633</v>
      </c>
      <c r="CE104" s="204">
        <v>13.252713</v>
      </c>
      <c r="CF104" s="204">
        <v>2.921106</v>
      </c>
      <c r="CG104" s="198">
        <v>4.5368819207519344</v>
      </c>
      <c r="CH104" s="204">
        <v>12.900850999999999</v>
      </c>
      <c r="CI104" s="204">
        <v>2.775296</v>
      </c>
      <c r="CJ104" s="198">
        <v>4.648459479637487</v>
      </c>
      <c r="CK104" s="204">
        <v>12.683218999999999</v>
      </c>
      <c r="CL104" s="204">
        <v>2.668663</v>
      </c>
      <c r="CM104" s="198">
        <v>4.7526491730128528</v>
      </c>
    </row>
    <row r="105" spans="1:91" s="132" customFormat="1" x14ac:dyDescent="0.2">
      <c r="A105" s="132" t="s">
        <v>412</v>
      </c>
      <c r="B105" s="107" t="s">
        <v>254</v>
      </c>
      <c r="C105" s="107" t="s">
        <v>266</v>
      </c>
      <c r="D105" s="2" t="s">
        <v>110</v>
      </c>
      <c r="E105" s="204" t="e">
        <v>#N/A</v>
      </c>
      <c r="F105" s="192" t="e">
        <v>#N/A</v>
      </c>
      <c r="G105" s="198" t="e">
        <v>#N/A</v>
      </c>
      <c r="H105" s="204" t="e">
        <v>#N/A</v>
      </c>
      <c r="I105" s="192" t="e">
        <v>#N/A</v>
      </c>
      <c r="J105" s="198" t="e">
        <v>#N/A</v>
      </c>
      <c r="K105" s="204" t="e">
        <v>#N/A</v>
      </c>
      <c r="L105" s="192" t="e">
        <v>#N/A</v>
      </c>
      <c r="M105" s="198" t="e">
        <v>#N/A</v>
      </c>
      <c r="N105" s="204" t="e">
        <v>#N/A</v>
      </c>
      <c r="O105" s="192" t="e">
        <v>#N/A</v>
      </c>
      <c r="P105" s="198" t="e">
        <v>#N/A</v>
      </c>
      <c r="Q105" s="204" t="e">
        <v>#N/A</v>
      </c>
      <c r="R105" s="192" t="e">
        <v>#N/A</v>
      </c>
      <c r="S105" s="198" t="e">
        <v>#N/A</v>
      </c>
      <c r="T105" s="204" t="e">
        <v>#N/A</v>
      </c>
      <c r="U105" s="192" t="e">
        <v>#N/A</v>
      </c>
      <c r="V105" s="198" t="e">
        <v>#N/A</v>
      </c>
      <c r="W105" s="204" t="e">
        <v>#N/A</v>
      </c>
      <c r="X105" s="192" t="e">
        <v>#N/A</v>
      </c>
      <c r="Y105" s="198" t="e">
        <v>#N/A</v>
      </c>
      <c r="Z105" s="204" t="e">
        <v>#N/A</v>
      </c>
      <c r="AA105" s="192" t="e">
        <v>#N/A</v>
      </c>
      <c r="AB105" s="198" t="e">
        <v>#N/A</v>
      </c>
      <c r="AC105" s="204" t="e">
        <v>#N/A</v>
      </c>
      <c r="AD105" s="192" t="e">
        <v>#N/A</v>
      </c>
      <c r="AE105" s="198" t="e">
        <v>#N/A</v>
      </c>
      <c r="AF105" s="204" t="e">
        <v>#N/A</v>
      </c>
      <c r="AG105" s="192" t="e">
        <v>#N/A</v>
      </c>
      <c r="AH105" s="198" t="e">
        <v>#N/A</v>
      </c>
      <c r="AI105" s="204" t="e">
        <v>#N/A</v>
      </c>
      <c r="AJ105" s="204" t="e">
        <v>#N/A</v>
      </c>
      <c r="AK105" s="198" t="e">
        <v>#N/A</v>
      </c>
      <c r="AL105" s="204" t="e">
        <v>#N/A</v>
      </c>
      <c r="AM105" s="204" t="e">
        <v>#N/A</v>
      </c>
      <c r="AN105" s="198" t="e">
        <v>#N/A</v>
      </c>
      <c r="AO105" s="204" t="e">
        <v>#N/A</v>
      </c>
      <c r="AP105" s="204" t="e">
        <v>#N/A</v>
      </c>
      <c r="AQ105" s="198" t="e">
        <v>#N/A</v>
      </c>
      <c r="AR105" s="204" t="e">
        <v>#N/A</v>
      </c>
      <c r="AS105" s="204" t="e">
        <v>#N/A</v>
      </c>
      <c r="AT105" s="198" t="e">
        <v>#N/A</v>
      </c>
      <c r="AU105" s="204" t="e">
        <v>#N/A</v>
      </c>
      <c r="AV105" s="204" t="e">
        <v>#N/A</v>
      </c>
      <c r="AW105" s="198" t="e">
        <v>#N/A</v>
      </c>
      <c r="AX105" s="204">
        <v>11.444376</v>
      </c>
      <c r="AY105" s="204">
        <v>5.3880929999999996</v>
      </c>
      <c r="AZ105" s="198">
        <v>2.1240123360899674</v>
      </c>
      <c r="BA105" s="204">
        <v>11.794473999999999</v>
      </c>
      <c r="BB105" s="204">
        <v>5.349926</v>
      </c>
      <c r="BC105" s="198">
        <v>2.2046050730421318</v>
      </c>
      <c r="BD105" s="204">
        <v>12.338378000000001</v>
      </c>
      <c r="BE105" s="204">
        <v>5.3062550000000002</v>
      </c>
      <c r="BF105" s="198">
        <v>2.3252516134260417</v>
      </c>
      <c r="BG105" s="204">
        <v>12.396665</v>
      </c>
      <c r="BH105" s="204">
        <v>5.4042389999999996</v>
      </c>
      <c r="BI105" s="198">
        <v>2.293878009466273</v>
      </c>
      <c r="BJ105" s="204">
        <v>12.134517000000001</v>
      </c>
      <c r="BK105" s="204">
        <v>5.5611110000000004</v>
      </c>
      <c r="BL105" s="198">
        <v>2.1820310725680532</v>
      </c>
      <c r="BM105" s="204">
        <v>12.078065</v>
      </c>
      <c r="BN105" s="204">
        <v>5.5265820000000003</v>
      </c>
      <c r="BO105" s="198">
        <v>2.1854493428307045</v>
      </c>
      <c r="BP105" s="204">
        <v>12.088844</v>
      </c>
      <c r="BQ105" s="204">
        <v>5.5062030000000002</v>
      </c>
      <c r="BR105" s="198">
        <v>2.1954955166019126</v>
      </c>
      <c r="BS105" s="204">
        <v>12.00404</v>
      </c>
      <c r="BT105" s="204">
        <v>5.4043999999999999</v>
      </c>
      <c r="BU105" s="198">
        <v>2.2211605358596698</v>
      </c>
      <c r="BV105" s="204">
        <v>12.193685</v>
      </c>
      <c r="BW105" s="204">
        <v>5.207071</v>
      </c>
      <c r="BX105" s="198">
        <v>2.341755086496804</v>
      </c>
      <c r="BY105" s="204">
        <v>12.440337</v>
      </c>
      <c r="BZ105" s="204">
        <v>5.0604459999999998</v>
      </c>
      <c r="CA105" s="198">
        <v>2.4583479400827515</v>
      </c>
      <c r="CB105" s="204">
        <v>12.720008</v>
      </c>
      <c r="CC105" s="204">
        <v>4.919168</v>
      </c>
      <c r="CD105" s="198">
        <v>2.585804753974656</v>
      </c>
      <c r="CE105" s="204">
        <v>12.831362</v>
      </c>
      <c r="CF105" s="204">
        <v>4.8897279999999999</v>
      </c>
      <c r="CG105" s="198">
        <v>2.6241463737860267</v>
      </c>
      <c r="CH105" s="204">
        <v>12.889545</v>
      </c>
      <c r="CI105" s="204">
        <v>4.7293789999999998</v>
      </c>
      <c r="CJ105" s="198">
        <v>2.7254201873015464</v>
      </c>
      <c r="CK105" s="204">
        <v>12.919149000000001</v>
      </c>
      <c r="CL105" s="204">
        <v>4.5756779999999999</v>
      </c>
      <c r="CM105" s="198">
        <v>2.8234392804738446</v>
      </c>
    </row>
    <row r="106" spans="1:91" s="132" customFormat="1" x14ac:dyDescent="0.2">
      <c r="A106" s="132" t="s">
        <v>413</v>
      </c>
      <c r="B106" s="107" t="s">
        <v>254</v>
      </c>
      <c r="C106" s="107" t="s">
        <v>266</v>
      </c>
      <c r="D106" s="2" t="s">
        <v>111</v>
      </c>
      <c r="E106" s="204" t="e">
        <v>#N/A</v>
      </c>
      <c r="F106" s="192" t="e">
        <v>#N/A</v>
      </c>
      <c r="G106" s="198" t="e">
        <v>#N/A</v>
      </c>
      <c r="H106" s="204" t="e">
        <v>#N/A</v>
      </c>
      <c r="I106" s="192" t="e">
        <v>#N/A</v>
      </c>
      <c r="J106" s="198" t="e">
        <v>#N/A</v>
      </c>
      <c r="K106" s="204" t="e">
        <v>#N/A</v>
      </c>
      <c r="L106" s="192" t="e">
        <v>#N/A</v>
      </c>
      <c r="M106" s="198" t="e">
        <v>#N/A</v>
      </c>
      <c r="N106" s="204" t="e">
        <v>#N/A</v>
      </c>
      <c r="O106" s="192" t="e">
        <v>#N/A</v>
      </c>
      <c r="P106" s="198" t="e">
        <v>#N/A</v>
      </c>
      <c r="Q106" s="204" t="e">
        <v>#N/A</v>
      </c>
      <c r="R106" s="192" t="e">
        <v>#N/A</v>
      </c>
      <c r="S106" s="198" t="e">
        <v>#N/A</v>
      </c>
      <c r="T106" s="204" t="e">
        <v>#N/A</v>
      </c>
      <c r="U106" s="192" t="e">
        <v>#N/A</v>
      </c>
      <c r="V106" s="198" t="e">
        <v>#N/A</v>
      </c>
      <c r="W106" s="204" t="e">
        <v>#N/A</v>
      </c>
      <c r="X106" s="192" t="e">
        <v>#N/A</v>
      </c>
      <c r="Y106" s="198" t="e">
        <v>#N/A</v>
      </c>
      <c r="Z106" s="204" t="e">
        <v>#N/A</v>
      </c>
      <c r="AA106" s="192" t="e">
        <v>#N/A</v>
      </c>
      <c r="AB106" s="198" t="e">
        <v>#N/A</v>
      </c>
      <c r="AC106" s="204" t="e">
        <v>#N/A</v>
      </c>
      <c r="AD106" s="192" t="e">
        <v>#N/A</v>
      </c>
      <c r="AE106" s="198" t="e">
        <v>#N/A</v>
      </c>
      <c r="AF106" s="204" t="e">
        <v>#N/A</v>
      </c>
      <c r="AG106" s="192" t="e">
        <v>#N/A</v>
      </c>
      <c r="AH106" s="198" t="e">
        <v>#N/A</v>
      </c>
      <c r="AI106" s="204" t="e">
        <v>#N/A</v>
      </c>
      <c r="AJ106" s="204" t="e">
        <v>#N/A</v>
      </c>
      <c r="AK106" s="198" t="e">
        <v>#N/A</v>
      </c>
      <c r="AL106" s="204" t="e">
        <v>#N/A</v>
      </c>
      <c r="AM106" s="204" t="e">
        <v>#N/A</v>
      </c>
      <c r="AN106" s="198" t="e">
        <v>#N/A</v>
      </c>
      <c r="AO106" s="204" t="e">
        <v>#N/A</v>
      </c>
      <c r="AP106" s="204" t="e">
        <v>#N/A</v>
      </c>
      <c r="AQ106" s="198" t="e">
        <v>#N/A</v>
      </c>
      <c r="AR106" s="204" t="e">
        <v>#N/A</v>
      </c>
      <c r="AS106" s="204" t="e">
        <v>#N/A</v>
      </c>
      <c r="AT106" s="198" t="e">
        <v>#N/A</v>
      </c>
      <c r="AU106" s="204" t="e">
        <v>#N/A</v>
      </c>
      <c r="AV106" s="204" t="e">
        <v>#N/A</v>
      </c>
      <c r="AW106" s="198" t="e">
        <v>#N/A</v>
      </c>
      <c r="AX106" s="204">
        <v>8.7220479999999991</v>
      </c>
      <c r="AY106" s="204">
        <v>4.7640979999999997</v>
      </c>
      <c r="AZ106" s="198">
        <v>1.830786856189776</v>
      </c>
      <c r="BA106" s="204">
        <v>9.0275180000000006</v>
      </c>
      <c r="BB106" s="204">
        <v>4.797231</v>
      </c>
      <c r="BC106" s="198">
        <v>1.8818184907084943</v>
      </c>
      <c r="BD106" s="204">
        <v>9.1796240000000004</v>
      </c>
      <c r="BE106" s="204">
        <v>4.7175510000000003</v>
      </c>
      <c r="BF106" s="198">
        <v>1.9458452065489065</v>
      </c>
      <c r="BG106" s="204">
        <v>9.3449220000000004</v>
      </c>
      <c r="BH106" s="204">
        <v>4.6424409999999998</v>
      </c>
      <c r="BI106" s="198">
        <v>2.0129328514891198</v>
      </c>
      <c r="BJ106" s="204">
        <v>9.7554540000000003</v>
      </c>
      <c r="BK106" s="204">
        <v>4.5809980000000001</v>
      </c>
      <c r="BL106" s="198">
        <v>2.1295477535681089</v>
      </c>
      <c r="BM106" s="204">
        <v>9.8328699999999998</v>
      </c>
      <c r="BN106" s="204">
        <v>4.4965089999999996</v>
      </c>
      <c r="BO106" s="198">
        <v>2.1867786765243884</v>
      </c>
      <c r="BP106" s="204">
        <v>9.8379890000000003</v>
      </c>
      <c r="BQ106" s="204">
        <v>4.4423240000000002</v>
      </c>
      <c r="BR106" s="198">
        <v>2.2146041126221321</v>
      </c>
      <c r="BS106" s="204">
        <v>9.8941610000000004</v>
      </c>
      <c r="BT106" s="204">
        <v>4.3826929999999997</v>
      </c>
      <c r="BU106" s="198">
        <v>2.2575528333834929</v>
      </c>
      <c r="BV106" s="204">
        <v>9.9023160000000008</v>
      </c>
      <c r="BW106" s="204">
        <v>4.3542579999999997</v>
      </c>
      <c r="BX106" s="198">
        <v>2.2741684117018335</v>
      </c>
      <c r="BY106" s="204">
        <v>9.7684139999999999</v>
      </c>
      <c r="BZ106" s="204">
        <v>4.301634</v>
      </c>
      <c r="CA106" s="198">
        <v>2.2708612587681798</v>
      </c>
      <c r="CB106" s="204">
        <v>9.9002850000000002</v>
      </c>
      <c r="CC106" s="204">
        <v>3.907098</v>
      </c>
      <c r="CD106" s="198">
        <v>2.5339228757507493</v>
      </c>
      <c r="CE106" s="204">
        <v>9.5687010000000008</v>
      </c>
      <c r="CF106" s="204">
        <v>4.1546539999999998</v>
      </c>
      <c r="CG106" s="198">
        <v>2.3031282508723954</v>
      </c>
      <c r="CH106" s="204">
        <v>9.6785040000000002</v>
      </c>
      <c r="CI106" s="204">
        <v>4.0385900000000001</v>
      </c>
      <c r="CJ106" s="198">
        <v>2.3965057111516641</v>
      </c>
      <c r="CK106" s="204">
        <v>9.6943649999999995</v>
      </c>
      <c r="CL106" s="204">
        <v>3.894101</v>
      </c>
      <c r="CM106" s="198">
        <v>2.4895001439356603</v>
      </c>
    </row>
    <row r="107" spans="1:91" s="132" customFormat="1" ht="12" x14ac:dyDescent="0.2">
      <c r="E107" s="190"/>
      <c r="F107" s="193"/>
      <c r="G107" s="199"/>
      <c r="H107" s="190"/>
      <c r="I107" s="190"/>
      <c r="J107" s="199"/>
      <c r="K107" s="190"/>
      <c r="L107" s="190"/>
      <c r="M107" s="199"/>
      <c r="N107" s="190"/>
      <c r="O107" s="190"/>
      <c r="P107" s="199"/>
      <c r="Q107" s="190"/>
      <c r="R107" s="190"/>
      <c r="S107" s="199"/>
      <c r="T107" s="190"/>
      <c r="U107" s="190"/>
      <c r="V107" s="199"/>
      <c r="W107" s="190"/>
      <c r="X107" s="190"/>
      <c r="Y107" s="199"/>
      <c r="Z107" s="190"/>
      <c r="AA107" s="190"/>
      <c r="AB107" s="199"/>
      <c r="AC107" s="190"/>
      <c r="AD107" s="190"/>
      <c r="AE107" s="199"/>
      <c r="AF107" s="190"/>
      <c r="AG107" s="190"/>
      <c r="AH107" s="199"/>
    </row>
    <row r="108" spans="1:91" s="132" customFormat="1" ht="12" x14ac:dyDescent="0.2">
      <c r="D108" s="107" t="s">
        <v>283</v>
      </c>
      <c r="E108" s="190"/>
      <c r="F108" s="190"/>
      <c r="G108" s="199"/>
      <c r="H108" s="190"/>
      <c r="I108" s="190"/>
      <c r="J108" s="199"/>
      <c r="K108" s="190"/>
      <c r="L108" s="190"/>
      <c r="M108" s="199"/>
      <c r="N108" s="190"/>
      <c r="O108" s="190"/>
      <c r="P108" s="199"/>
      <c r="Q108" s="190"/>
      <c r="R108" s="190"/>
      <c r="S108" s="199"/>
      <c r="T108" s="190"/>
      <c r="U108" s="190"/>
      <c r="V108" s="199"/>
      <c r="W108" s="190"/>
      <c r="X108" s="190"/>
      <c r="Y108" s="199"/>
      <c r="Z108" s="190"/>
      <c r="AA108" s="190"/>
      <c r="AB108" s="199"/>
      <c r="AC108" s="190"/>
      <c r="AD108" s="190"/>
      <c r="AE108" s="199"/>
      <c r="AF108" s="190"/>
      <c r="AG108" s="190"/>
      <c r="AH108" s="199"/>
    </row>
    <row r="109" spans="1:91" s="132" customFormat="1" ht="12" x14ac:dyDescent="0.2">
      <c r="D109" s="107" t="s">
        <v>285</v>
      </c>
      <c r="E109" s="190"/>
      <c r="F109" s="190"/>
      <c r="G109" s="199"/>
      <c r="H109" s="190"/>
      <c r="I109" s="190"/>
      <c r="J109" s="199"/>
      <c r="K109" s="190"/>
      <c r="L109" s="190"/>
      <c r="M109" s="199"/>
      <c r="N109" s="190"/>
      <c r="O109" s="190"/>
      <c r="P109" s="199"/>
      <c r="Q109" s="190"/>
      <c r="R109" s="190"/>
      <c r="S109" s="199"/>
      <c r="T109" s="190"/>
      <c r="U109" s="190"/>
      <c r="V109" s="199"/>
      <c r="W109" s="190"/>
      <c r="X109" s="190"/>
      <c r="Y109" s="199"/>
      <c r="Z109" s="190"/>
      <c r="AA109" s="190"/>
      <c r="AB109" s="199"/>
      <c r="AC109" s="190"/>
      <c r="AD109" s="190"/>
      <c r="AE109" s="199"/>
      <c r="AF109" s="190"/>
      <c r="AG109" s="190"/>
      <c r="AH109" s="199"/>
    </row>
    <row r="110" spans="1:91" s="132" customFormat="1" ht="12" x14ac:dyDescent="0.2">
      <c r="D110" s="132" t="s">
        <v>264</v>
      </c>
      <c r="E110" s="190"/>
      <c r="F110" s="190"/>
      <c r="G110" s="199"/>
      <c r="H110" s="190"/>
      <c r="I110" s="190"/>
      <c r="J110" s="199"/>
      <c r="K110" s="190"/>
      <c r="L110" s="190"/>
      <c r="M110" s="199"/>
      <c r="N110" s="190"/>
      <c r="O110" s="190"/>
      <c r="P110" s="199"/>
      <c r="Q110" s="190"/>
      <c r="R110" s="190"/>
      <c r="S110" s="199"/>
      <c r="T110" s="190"/>
      <c r="U110" s="190"/>
      <c r="V110" s="199"/>
      <c r="W110" s="190"/>
      <c r="X110" s="190"/>
      <c r="Y110" s="199"/>
      <c r="Z110" s="190"/>
      <c r="AA110" s="190"/>
      <c r="AB110" s="199"/>
      <c r="AC110" s="190"/>
      <c r="AD110" s="190"/>
      <c r="AE110" s="199"/>
      <c r="AF110" s="190"/>
      <c r="AG110" s="190"/>
      <c r="AH110" s="199"/>
    </row>
    <row r="111" spans="1:91" s="132" customFormat="1" x14ac:dyDescent="0.2">
      <c r="B111" s="94"/>
      <c r="C111" s="94"/>
      <c r="D111" s="132" t="s">
        <v>265</v>
      </c>
      <c r="E111" s="187"/>
      <c r="F111" s="187"/>
      <c r="G111" s="195"/>
      <c r="H111" s="187"/>
      <c r="I111" s="187"/>
      <c r="J111" s="195"/>
      <c r="K111" s="187"/>
      <c r="L111" s="187"/>
      <c r="M111" s="195"/>
      <c r="N111" s="187"/>
      <c r="O111" s="187"/>
      <c r="P111" s="195"/>
      <c r="Q111" s="193"/>
      <c r="R111" s="193"/>
      <c r="S111" s="195"/>
      <c r="T111" s="187"/>
      <c r="U111" s="187"/>
      <c r="V111" s="195"/>
      <c r="W111" s="187"/>
      <c r="X111" s="187"/>
      <c r="Y111" s="195"/>
      <c r="Z111" s="187"/>
      <c r="AA111" s="187"/>
      <c r="AB111" s="195"/>
      <c r="AC111" s="187"/>
      <c r="AD111" s="187"/>
      <c r="AE111" s="195"/>
      <c r="AF111" s="187"/>
      <c r="AG111" s="187"/>
      <c r="AH111" s="195"/>
    </row>
    <row r="112" spans="1:91" s="132" customFormat="1" x14ac:dyDescent="0.2">
      <c r="B112" s="94"/>
      <c r="C112" s="94"/>
      <c r="D112"/>
      <c r="E112" s="191"/>
      <c r="F112" s="191"/>
      <c r="G112" s="200"/>
      <c r="H112" s="191"/>
      <c r="I112" s="191"/>
      <c r="J112" s="200"/>
      <c r="K112" s="191"/>
      <c r="L112" s="191"/>
      <c r="M112" s="200"/>
      <c r="N112" s="191"/>
      <c r="O112" s="191"/>
      <c r="P112" s="200"/>
      <c r="Q112" s="191"/>
      <c r="R112" s="191"/>
      <c r="S112" s="200"/>
      <c r="T112" s="191"/>
      <c r="U112" s="191"/>
      <c r="V112" s="200"/>
      <c r="W112" s="191"/>
      <c r="X112" s="191"/>
      <c r="Y112" s="195"/>
      <c r="Z112" s="187"/>
      <c r="AA112" s="187"/>
      <c r="AB112" s="195"/>
      <c r="AC112" s="187"/>
      <c r="AD112" s="187"/>
      <c r="AE112" s="195"/>
      <c r="AF112" s="187"/>
      <c r="AG112" s="187"/>
      <c r="AH112" s="195"/>
    </row>
    <row r="113" spans="5:18" x14ac:dyDescent="0.2">
      <c r="E113" s="192"/>
      <c r="F113" s="192"/>
      <c r="G113" s="201"/>
      <c r="H113" s="192"/>
      <c r="I113" s="192"/>
      <c r="J113" s="201"/>
      <c r="K113" s="192"/>
      <c r="L113" s="192"/>
      <c r="M113" s="201"/>
      <c r="N113" s="192"/>
      <c r="P113" s="202"/>
      <c r="R113" s="187"/>
    </row>
    <row r="114" spans="5:18" x14ac:dyDescent="0.2">
      <c r="E114" s="192"/>
      <c r="F114" s="192"/>
      <c r="G114" s="201"/>
      <c r="H114" s="192"/>
      <c r="I114" s="192"/>
      <c r="J114" s="201"/>
      <c r="K114" s="192"/>
      <c r="L114" s="192"/>
      <c r="M114" s="201"/>
      <c r="N114" s="192"/>
      <c r="P114" s="202"/>
      <c r="R114" s="187"/>
    </row>
    <row r="115" spans="5:18" x14ac:dyDescent="0.2">
      <c r="E115" s="192"/>
      <c r="F115" s="192"/>
      <c r="G115" s="201"/>
      <c r="H115" s="192"/>
      <c r="I115" s="192"/>
      <c r="J115" s="201"/>
      <c r="K115" s="192"/>
      <c r="L115" s="192"/>
      <c r="M115" s="201"/>
      <c r="N115" s="192"/>
      <c r="P115" s="202"/>
      <c r="R115" s="187"/>
    </row>
    <row r="116" spans="5:18" x14ac:dyDescent="0.2">
      <c r="E116" s="192"/>
      <c r="F116" s="192"/>
      <c r="G116" s="201"/>
      <c r="H116" s="192"/>
      <c r="I116" s="192"/>
      <c r="J116" s="201"/>
      <c r="K116" s="192"/>
      <c r="L116" s="192"/>
      <c r="M116" s="201"/>
      <c r="N116" s="192"/>
      <c r="P116" s="202"/>
      <c r="R116" s="187"/>
    </row>
    <row r="117" spans="5:18" x14ac:dyDescent="0.2">
      <c r="E117" s="192"/>
      <c r="F117" s="192"/>
      <c r="G117" s="201"/>
      <c r="H117" s="192"/>
      <c r="I117" s="192"/>
      <c r="J117" s="201"/>
      <c r="K117" s="192"/>
      <c r="L117" s="192"/>
      <c r="M117" s="201"/>
      <c r="N117" s="192"/>
      <c r="P117" s="202"/>
      <c r="R117" s="187"/>
    </row>
    <row r="118" spans="5:18" x14ac:dyDescent="0.2">
      <c r="E118" s="192"/>
      <c r="F118" s="192"/>
      <c r="G118" s="201"/>
      <c r="H118" s="192"/>
      <c r="I118" s="192"/>
      <c r="J118" s="201"/>
      <c r="K118" s="192"/>
      <c r="L118" s="192"/>
      <c r="M118" s="201"/>
      <c r="N118" s="192"/>
      <c r="P118" s="202"/>
      <c r="R118" s="187"/>
    </row>
    <row r="119" spans="5:18" x14ac:dyDescent="0.2">
      <c r="E119" s="192"/>
      <c r="F119" s="192"/>
      <c r="G119" s="201"/>
      <c r="H119" s="192"/>
      <c r="I119" s="192"/>
      <c r="J119" s="201"/>
      <c r="K119" s="192"/>
      <c r="L119" s="192"/>
      <c r="M119" s="201"/>
      <c r="N119" s="192"/>
      <c r="P119" s="202"/>
      <c r="R119" s="187"/>
    </row>
    <row r="120" spans="5:18" x14ac:dyDescent="0.2">
      <c r="E120" s="192"/>
      <c r="F120" s="192"/>
      <c r="G120" s="201"/>
      <c r="H120" s="192"/>
      <c r="I120" s="192"/>
      <c r="J120" s="201"/>
      <c r="K120" s="192"/>
      <c r="L120" s="192"/>
      <c r="M120" s="201"/>
      <c r="N120" s="192"/>
      <c r="P120" s="202"/>
      <c r="R120" s="187"/>
    </row>
    <row r="121" spans="5:18" x14ac:dyDescent="0.2">
      <c r="E121" s="192"/>
      <c r="F121" s="192"/>
      <c r="G121" s="201"/>
      <c r="H121" s="192"/>
      <c r="I121" s="192"/>
      <c r="J121" s="201"/>
      <c r="K121" s="192"/>
      <c r="L121" s="192"/>
      <c r="M121" s="201"/>
      <c r="N121" s="192"/>
      <c r="P121" s="202"/>
      <c r="R121" s="187"/>
    </row>
    <row r="122" spans="5:18" x14ac:dyDescent="0.2">
      <c r="E122" s="192"/>
      <c r="F122" s="192"/>
      <c r="G122" s="201"/>
      <c r="H122" s="192"/>
      <c r="I122" s="192"/>
      <c r="J122" s="201"/>
      <c r="K122" s="192"/>
      <c r="L122" s="192"/>
      <c r="M122" s="201"/>
      <c r="N122" s="192"/>
      <c r="P122" s="202"/>
      <c r="R122" s="187"/>
    </row>
    <row r="123" spans="5:18" x14ac:dyDescent="0.2">
      <c r="E123" s="192"/>
      <c r="F123" s="192"/>
      <c r="G123" s="201"/>
      <c r="H123" s="192"/>
      <c r="I123" s="192"/>
      <c r="J123" s="201"/>
      <c r="K123" s="192"/>
      <c r="L123" s="192"/>
      <c r="M123" s="201"/>
      <c r="N123" s="192"/>
      <c r="P123" s="202"/>
      <c r="R123" s="187"/>
    </row>
    <row r="124" spans="5:18" x14ac:dyDescent="0.2">
      <c r="E124" s="192"/>
      <c r="F124" s="192"/>
      <c r="G124" s="201"/>
      <c r="H124" s="192"/>
      <c r="I124" s="192"/>
      <c r="J124" s="201"/>
      <c r="K124" s="192"/>
      <c r="L124" s="192"/>
      <c r="M124" s="201"/>
      <c r="N124" s="192"/>
      <c r="P124" s="202"/>
      <c r="R124" s="187"/>
    </row>
    <row r="125" spans="5:18" x14ac:dyDescent="0.2">
      <c r="E125" s="192"/>
      <c r="F125" s="192"/>
      <c r="G125" s="201"/>
      <c r="H125" s="192"/>
      <c r="I125" s="192"/>
      <c r="J125" s="201"/>
      <c r="K125" s="192"/>
      <c r="L125" s="192"/>
      <c r="M125" s="201"/>
      <c r="N125" s="192"/>
      <c r="P125" s="202"/>
      <c r="R125" s="187"/>
    </row>
    <row r="126" spans="5:18" x14ac:dyDescent="0.2">
      <c r="E126" s="192"/>
      <c r="F126" s="192"/>
      <c r="G126" s="201"/>
      <c r="H126" s="192"/>
      <c r="I126" s="192"/>
      <c r="J126" s="201"/>
      <c r="K126" s="192"/>
      <c r="L126" s="192"/>
      <c r="M126" s="201"/>
      <c r="N126" s="192"/>
      <c r="P126" s="202"/>
      <c r="R126" s="187"/>
    </row>
    <row r="127" spans="5:18" x14ac:dyDescent="0.2">
      <c r="E127" s="192"/>
      <c r="F127" s="192"/>
      <c r="G127" s="201"/>
      <c r="H127" s="192"/>
      <c r="I127" s="192"/>
      <c r="J127" s="201"/>
      <c r="K127" s="192"/>
      <c r="L127" s="192"/>
      <c r="M127" s="201"/>
      <c r="N127" s="192"/>
      <c r="P127" s="202"/>
      <c r="R127" s="187"/>
    </row>
    <row r="128" spans="5:18" x14ac:dyDescent="0.2">
      <c r="E128" s="192"/>
      <c r="F128" s="192"/>
      <c r="G128" s="201"/>
      <c r="H128" s="192"/>
      <c r="I128" s="192"/>
      <c r="J128" s="201"/>
      <c r="K128" s="192"/>
      <c r="L128" s="192"/>
      <c r="M128" s="201"/>
      <c r="N128" s="192"/>
      <c r="P128" s="202"/>
      <c r="R128" s="187"/>
    </row>
    <row r="129" spans="5:18" x14ac:dyDescent="0.2">
      <c r="E129" s="192"/>
      <c r="F129" s="192"/>
      <c r="G129" s="201"/>
      <c r="H129" s="192"/>
      <c r="I129" s="192"/>
      <c r="J129" s="201"/>
      <c r="K129" s="192"/>
      <c r="L129" s="192"/>
      <c r="M129" s="201"/>
      <c r="N129" s="192"/>
      <c r="P129" s="202"/>
      <c r="R129" s="187"/>
    </row>
    <row r="130" spans="5:18" x14ac:dyDescent="0.2">
      <c r="E130" s="192"/>
      <c r="F130" s="192"/>
      <c r="G130" s="201"/>
      <c r="H130" s="192"/>
      <c r="I130" s="192"/>
      <c r="J130" s="201"/>
      <c r="K130" s="192"/>
      <c r="L130" s="192"/>
      <c r="M130" s="201"/>
      <c r="N130" s="192"/>
      <c r="P130" s="202"/>
      <c r="R130" s="187"/>
    </row>
    <row r="131" spans="5:18" x14ac:dyDescent="0.2">
      <c r="E131" s="192"/>
      <c r="F131" s="192"/>
      <c r="G131" s="201"/>
      <c r="H131" s="192"/>
      <c r="I131" s="192"/>
      <c r="J131" s="201"/>
      <c r="K131" s="192"/>
      <c r="L131" s="192"/>
      <c r="M131" s="201"/>
      <c r="N131" s="192"/>
      <c r="P131" s="202"/>
      <c r="R131" s="187"/>
    </row>
    <row r="132" spans="5:18" x14ac:dyDescent="0.2">
      <c r="E132" s="192"/>
      <c r="F132" s="192"/>
      <c r="G132" s="201"/>
      <c r="H132" s="192"/>
      <c r="I132" s="192"/>
      <c r="J132" s="201"/>
      <c r="K132" s="192"/>
      <c r="L132" s="192"/>
      <c r="M132" s="201"/>
      <c r="N132" s="192"/>
      <c r="P132" s="202"/>
      <c r="R132" s="187"/>
    </row>
    <row r="133" spans="5:18" x14ac:dyDescent="0.2">
      <c r="E133" s="192"/>
      <c r="F133" s="192"/>
      <c r="G133" s="201"/>
      <c r="H133" s="192"/>
      <c r="I133" s="192"/>
      <c r="J133" s="201"/>
      <c r="K133" s="192"/>
      <c r="L133" s="192"/>
      <c r="M133" s="201"/>
      <c r="N133" s="192"/>
      <c r="P133" s="202"/>
      <c r="R133" s="187"/>
    </row>
    <row r="134" spans="5:18" x14ac:dyDescent="0.2">
      <c r="E134" s="192"/>
      <c r="F134" s="192"/>
      <c r="G134" s="201"/>
      <c r="H134" s="192"/>
      <c r="I134" s="192"/>
      <c r="J134" s="201"/>
      <c r="K134" s="192"/>
      <c r="L134" s="192"/>
      <c r="M134" s="201"/>
      <c r="N134" s="192"/>
      <c r="P134" s="202"/>
      <c r="R134" s="187"/>
    </row>
    <row r="135" spans="5:18" x14ac:dyDescent="0.2">
      <c r="E135" s="192"/>
      <c r="F135" s="192"/>
      <c r="G135" s="201"/>
      <c r="H135" s="192"/>
      <c r="I135" s="192"/>
      <c r="J135" s="201"/>
      <c r="K135" s="192"/>
      <c r="L135" s="192"/>
      <c r="M135" s="201"/>
      <c r="N135" s="192"/>
      <c r="P135" s="202"/>
      <c r="R135" s="187"/>
    </row>
    <row r="136" spans="5:18" x14ac:dyDescent="0.2">
      <c r="P136" s="202"/>
      <c r="R136" s="187"/>
    </row>
    <row r="137" spans="5:18" x14ac:dyDescent="0.2">
      <c r="P137" s="202"/>
      <c r="R137" s="187"/>
    </row>
    <row r="138" spans="5:18" x14ac:dyDescent="0.2">
      <c r="P138" s="202"/>
      <c r="R138" s="187"/>
    </row>
    <row r="139" spans="5:18" x14ac:dyDescent="0.2">
      <c r="P139" s="202"/>
      <c r="R139" s="187"/>
    </row>
    <row r="140" spans="5:18" x14ac:dyDescent="0.2">
      <c r="P140" s="202"/>
      <c r="R140" s="187"/>
    </row>
    <row r="141" spans="5:18" x14ac:dyDescent="0.2">
      <c r="P141" s="202"/>
      <c r="R141" s="187"/>
    </row>
  </sheetData>
  <sheetProtection formatCells="0" formatColumns="0" formatRows="0" insertColumns="0" insertRows="0" insertHyperlinks="0" deleteColumns="0" deleteRows="0" selectLockedCells="1" sort="0" autoFilter="0" pivotTables="0"/>
  <phoneticPr fontId="19" type="noConversion"/>
  <pageMargins left="0.75" right="0.75" top="1" bottom="1" header="0.5" footer="0.5"/>
  <pageSetup scale="97" pageOrder="overThenDown" orientation="landscape" r:id="rId1"/>
  <headerFooter alignWithMargins="0"/>
  <rowBreaks count="3" manualBreakCount="3">
    <brk id="30" min="1" max="24" man="1"/>
    <brk id="58" min="1" max="24" man="1"/>
    <brk id="84" min="1" max="24" man="1"/>
  </rowBreaks>
  <colBreaks count="2" manualBreakCount="2">
    <brk id="13" max="1048575" man="1"/>
    <brk id="22" max="10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C17"/>
  <sheetViews>
    <sheetView showGridLines="0" showRowColHeaders="0" workbookViewId="0"/>
  </sheetViews>
  <sheetFormatPr defaultColWidth="9.140625" defaultRowHeight="12.75" customHeight="1" x14ac:dyDescent="0.2"/>
  <cols>
    <col min="1" max="1" width="10.5703125" style="70" customWidth="1"/>
    <col min="2" max="2" width="15.85546875" style="70" customWidth="1"/>
    <col min="3" max="3" width="31" style="70" customWidth="1"/>
    <col min="4" max="10" width="9.140625" style="70"/>
    <col min="11" max="11" width="9.42578125" style="70" customWidth="1"/>
    <col min="12" max="16384" width="9.140625" style="70"/>
  </cols>
  <sheetData>
    <row r="1" spans="1:3" ht="18" customHeight="1" x14ac:dyDescent="0.25">
      <c r="A1" s="78" t="s">
        <v>282</v>
      </c>
    </row>
    <row r="2" spans="1:3" ht="20.100000000000001" customHeight="1" x14ac:dyDescent="0.25">
      <c r="A2" s="66" t="str">
        <f>TRIM(Registry)&amp;", Year of Diagnosis "&amp;CaseYear</f>
        <v>Alabama, Year of Diagnosis 2023</v>
      </c>
    </row>
    <row r="4" spans="1:3" ht="12.75" customHeight="1" x14ac:dyDescent="0.25">
      <c r="A4" s="73" t="s">
        <v>83</v>
      </c>
    </row>
    <row r="6" spans="1:3" ht="12.75" customHeight="1" x14ac:dyDescent="0.25">
      <c r="A6" s="73">
        <v>0.2</v>
      </c>
      <c r="B6" s="70" t="s">
        <v>241</v>
      </c>
    </row>
    <row r="7" spans="1:3" ht="12.75" customHeight="1" x14ac:dyDescent="0.25">
      <c r="A7" s="73">
        <v>0.2</v>
      </c>
      <c r="B7" s="70" t="s">
        <v>242</v>
      </c>
    </row>
    <row r="10" spans="1:3" ht="12.75" customHeight="1" x14ac:dyDescent="0.2">
      <c r="A10" s="70" t="s">
        <v>336</v>
      </c>
    </row>
    <row r="12" spans="1:3" ht="12.75" customHeight="1" thickBot="1" x14ac:dyDescent="0.3">
      <c r="A12" s="79" t="s">
        <v>243</v>
      </c>
      <c r="B12" s="79" t="s">
        <v>244</v>
      </c>
      <c r="C12" s="80" t="s">
        <v>245</v>
      </c>
    </row>
    <row r="13" spans="1:3" ht="12.75" customHeight="1" x14ac:dyDescent="0.2">
      <c r="A13" s="70">
        <f>CaseYear</f>
        <v>2023</v>
      </c>
      <c r="B13" s="156">
        <f>CaseYear</f>
        <v>2023</v>
      </c>
      <c r="C13" s="70" t="s">
        <v>246</v>
      </c>
    </row>
    <row r="14" spans="1:3" ht="12.75" customHeight="1" x14ac:dyDescent="0.2">
      <c r="A14" s="70">
        <f>IF(Registry="Wyoming",CaseYearMod-2,IF(Registry="Northwest Territory",CaseYearMod-2,IF(Registry="Nunavut",CaseYearMod-2,IF(Registry="Prince Edward Island",CaseYearMod-2,IF(Registry="Yukon",CaseYearMod-2,CaseYearMod-1)))))</f>
        <v>2022</v>
      </c>
      <c r="B14" s="156">
        <f>CaseYearMod</f>
        <v>2023</v>
      </c>
      <c r="C14" s="70" t="s">
        <v>247</v>
      </c>
    </row>
    <row r="15" spans="1:3" ht="12.75" customHeight="1" x14ac:dyDescent="0.2">
      <c r="A15" s="70">
        <f>CaseYearMod-4</f>
        <v>2019</v>
      </c>
      <c r="B15" s="156">
        <f>CaseYearMod</f>
        <v>2023</v>
      </c>
      <c r="C15" s="70" t="s">
        <v>248</v>
      </c>
    </row>
    <row r="16" spans="1:3" ht="12.75" customHeight="1" x14ac:dyDescent="0.2">
      <c r="A16" s="70">
        <f>CaseYearMod-4</f>
        <v>2019</v>
      </c>
      <c r="B16" s="156">
        <f>CaseYearMod</f>
        <v>2023</v>
      </c>
      <c r="C16" s="70" t="s">
        <v>249</v>
      </c>
    </row>
    <row r="17" spans="1:3" ht="12.75" customHeight="1" x14ac:dyDescent="0.2">
      <c r="A17" s="70">
        <f>CaseYearMod-4</f>
        <v>2019</v>
      </c>
      <c r="B17" s="156">
        <f>CaseYearMod</f>
        <v>2023</v>
      </c>
      <c r="C17" s="70" t="s">
        <v>250</v>
      </c>
    </row>
  </sheetData>
  <phoneticPr fontId="19" type="noConversion"/>
  <pageMargins left="0.5" right="0.5" top="0.5" bottom="0.5" header="0.5" footer="0.5"/>
  <pageSetup orientation="portrait" r:id="rId1"/>
  <headerFooter alignWithMargins="0"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42</vt:i4>
      </vt:variant>
    </vt:vector>
  </HeadingPairs>
  <TitlesOfParts>
    <vt:vector size="51" baseType="lpstr">
      <vt:lpstr>Completeness Report</vt:lpstr>
      <vt:lpstr>RegistryInfo</vt:lpstr>
      <vt:lpstr>Blacks</vt:lpstr>
      <vt:lpstr>Whites</vt:lpstr>
      <vt:lpstr>Instructions</vt:lpstr>
      <vt:lpstr>Documentation</vt:lpstr>
      <vt:lpstr>Pops by Race and Sex</vt:lpstr>
      <vt:lpstr>SEER US MORT Rates</vt:lpstr>
      <vt:lpstr>Adjustment Info</vt:lpstr>
      <vt:lpstr>AdjHigh</vt:lpstr>
      <vt:lpstr>AdjLow</vt:lpstr>
      <vt:lpstr>AllRacesFemalePop</vt:lpstr>
      <vt:lpstr>AllRacesMalePop</vt:lpstr>
      <vt:lpstr>AllRacesTotalPop</vt:lpstr>
      <vt:lpstr>BlackComplete</vt:lpstr>
      <vt:lpstr>BlackFemalePop</vt:lpstr>
      <vt:lpstr>BlackMalePop</vt:lpstr>
      <vt:lpstr>BlackPop</vt:lpstr>
      <vt:lpstr>CaseEnd</vt:lpstr>
      <vt:lpstr>CaseStart</vt:lpstr>
      <vt:lpstr>CaseYear</vt:lpstr>
      <vt:lpstr>CaseYearMod</vt:lpstr>
      <vt:lpstr>IncidenceCases</vt:lpstr>
      <vt:lpstr>PercentDups</vt:lpstr>
      <vt:lpstr>PopSexData</vt:lpstr>
      <vt:lpstr>'Completeness Report'!Print_Area</vt:lpstr>
      <vt:lpstr>'Pops by Race and Sex'!Print_Area</vt:lpstr>
      <vt:lpstr>'SEER US MORT Rates'!Print_Area</vt:lpstr>
      <vt:lpstr>'Pops by Race and Sex'!Print_Titles</vt:lpstr>
      <vt:lpstr>RaceSexRegistry</vt:lpstr>
      <vt:lpstr>RateData</vt:lpstr>
      <vt:lpstr>RefSiteBF</vt:lpstr>
      <vt:lpstr>RefSiteBM</vt:lpstr>
      <vt:lpstr>RefSiteWF</vt:lpstr>
      <vt:lpstr>RefSiteWM</vt:lpstr>
      <vt:lpstr>registries</vt:lpstr>
      <vt:lpstr>Registry</vt:lpstr>
      <vt:lpstr>Registry_Type</vt:lpstr>
      <vt:lpstr>RegMCurrentEnd</vt:lpstr>
      <vt:lpstr>RegMCurrentStart</vt:lpstr>
      <vt:lpstr>RegMRefEnd</vt:lpstr>
      <vt:lpstr>RegMRefStart</vt:lpstr>
      <vt:lpstr>SEEREnd</vt:lpstr>
      <vt:lpstr>SEERStart</vt:lpstr>
      <vt:lpstr>summary_pops</vt:lpstr>
      <vt:lpstr>USMortEnd</vt:lpstr>
      <vt:lpstr>USMortStart</vt:lpstr>
      <vt:lpstr>WhiteComplete</vt:lpstr>
      <vt:lpstr>WhiteFemalePop</vt:lpstr>
      <vt:lpstr>WhiteMalePop</vt:lpstr>
      <vt:lpstr>WhitePop</vt:lpstr>
    </vt:vector>
  </TitlesOfParts>
  <Company>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Miller</dc:creator>
  <cp:lastModifiedBy>Firth, Rick (IMS)</cp:lastModifiedBy>
  <cp:lastPrinted>2009-08-27T14:19:54Z</cp:lastPrinted>
  <dcterms:created xsi:type="dcterms:W3CDTF">2000-09-07T15:01:47Z</dcterms:created>
  <dcterms:modified xsi:type="dcterms:W3CDTF">2026-06-11T20:03:55Z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MSIP_Label_ad1c2075-f2ee-41ae-8029-486c3fee84e8_Enabled">
    <vt:lpwstr>true</vt:lpwstr>
  </property>
  <property fmtid="{D5CDD505-2E9C-101B-9397-08002B2CF9AE}" pid="9" name="MSIP_Label_ad1c2075-f2ee-41ae-8029-486c3fee84e8_SetDate">
    <vt:lpwstr>2024-05-01T13:20:56Z</vt:lpwstr>
  </property>
  <property fmtid="{D5CDD505-2E9C-101B-9397-08002B2CF9AE}" pid="10" name="MSIP_Label_ad1c2075-f2ee-41ae-8029-486c3fee84e8_Method">
    <vt:lpwstr>Standard</vt:lpwstr>
  </property>
  <property fmtid="{D5CDD505-2E9C-101B-9397-08002B2CF9AE}" pid="11" name="MSIP_Label_ad1c2075-f2ee-41ae-8029-486c3fee84e8_Name">
    <vt:lpwstr>Internal</vt:lpwstr>
  </property>
  <property fmtid="{D5CDD505-2E9C-101B-9397-08002B2CF9AE}" pid="12" name="MSIP_Label_ad1c2075-f2ee-41ae-8029-486c3fee84e8_SiteId">
    <vt:lpwstr>132f6d73-87bb-49ae-a226-ee23f9ef7518</vt:lpwstr>
  </property>
  <property fmtid="{D5CDD505-2E9C-101B-9397-08002B2CF9AE}" pid="13" name="MSIP_Label_ad1c2075-f2ee-41ae-8029-486c3fee84e8_ActionId">
    <vt:lpwstr>42d7e969-9431-4d57-a222-b5090a89eeca</vt:lpwstr>
  </property>
  <property fmtid="{D5CDD505-2E9C-101B-9397-08002B2CF9AE}" pid="14" name="MSIP_Label_ad1c2075-f2ee-41ae-8029-486c3fee84e8_ContentBits">
    <vt:lpwstr>0</vt:lpwstr>
  </property>
</Properties>
</file>