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ina22_9520\NAACCR Completeness Spreadsheet\"/>
    </mc:Choice>
  </mc:AlternateContent>
  <xr:revisionPtr revIDLastSave="0" documentId="13_ncr:1_{6380AD51-91EE-45A2-87D5-5A94CE319258}" xr6:coauthVersionLast="47" xr6:coauthVersionMax="47" xr10:uidLastSave="{00000000-0000-0000-0000-000000000000}"/>
  <bookViews>
    <workbookView xWindow="-120" yWindow="-120" windowWidth="29040" windowHeight="15840" tabRatio="874" xr2:uid="{00000000-000D-0000-FFFF-FFFF00000000}"/>
  </bookViews>
  <sheets>
    <sheet name="Completeness Report" sheetId="1" r:id="rId1"/>
    <sheet name="RegistryInfo" sheetId="2" r:id="rId2"/>
    <sheet name="Blacks" sheetId="4" r:id="rId3"/>
    <sheet name="Whites" sheetId="3" r:id="rId4"/>
    <sheet name="Instructions" sheetId="5" r:id="rId5"/>
    <sheet name="Documentation" sheetId="6" r:id="rId6"/>
    <sheet name="Pops by Race and Sex" sheetId="9" state="hidden" r:id="rId7"/>
    <sheet name="SEER US MORT Rates" sheetId="10" state="hidden" r:id="rId8"/>
    <sheet name="Adjustment Info" sheetId="7" r:id="rId9"/>
  </sheets>
  <definedNames>
    <definedName name="_xlnm._FilterDatabase" localSheetId="1" hidden="1">RegistryInfo!$A$4:$B$7</definedName>
    <definedName name="AdjHigh">'Adjustment Info'!$A$6</definedName>
    <definedName name="AdjLow">'Adjustment Info'!$A$7</definedName>
    <definedName name="AllRacesFemalePop">RegistryInfo!$A$10</definedName>
    <definedName name="AllRacesMalePop">RegistryInfo!$A$9</definedName>
    <definedName name="AllRacesTotalPop">RegistryInfo!$A$12</definedName>
    <definedName name="BlackComplete">Blacks!$P$52</definedName>
    <definedName name="BlackFemalePop">RegistryInfo!$A$15</definedName>
    <definedName name="BlackMalePop">RegistryInfo!$A$14</definedName>
    <definedName name="BlackPop">RegistryInfo!$A$13</definedName>
    <definedName name="CaseEnd">'Adjustment Info'!$B$13</definedName>
    <definedName name="CaseStart">'Adjustment Info'!$A$13</definedName>
    <definedName name="CaseYear">RegistryInfo!$A$4</definedName>
    <definedName name="CaseYearMod">RegistryInfo!$L$5</definedName>
    <definedName name="IncidenceCases">RegistryInfo!$A$6</definedName>
    <definedName name="mortdata">#REF!</definedName>
    <definedName name="PercentDups">RegistryInfo!$A$7</definedName>
    <definedName name="pops">#REF!</definedName>
    <definedName name="PopSexData">'Pops by Race and Sex'!$1:$1048576</definedName>
    <definedName name="_xlnm.Print_Area" localSheetId="0">'Completeness Report'!$A$1:$F$32</definedName>
    <definedName name="_xlnm.Print_Area" localSheetId="6">'Pops by Race and Sex'!$A$1:$FA$78</definedName>
    <definedName name="_xlnm.Print_Area" localSheetId="7">'SEER US MORT Rates'!$B$1:$CD$110</definedName>
    <definedName name="_xlnm.Print_Titles" localSheetId="6">'Pops by Race and Sex'!$5:$7</definedName>
    <definedName name="RaceSexRegistry">'Pops by Race and Sex'!$A$8:$A$78</definedName>
    <definedName name="RateData">'SEER US MORT Rates'!$A:$CD</definedName>
    <definedName name="RefSiteBF">'SEER US MORT Rates'!$D$88:$D$106</definedName>
    <definedName name="RefSiteBM">'SEER US MORT Rates'!$D$62:$D$78</definedName>
    <definedName name="RefSiteWF">'SEER US MORT Rates'!$D$34:$D$52</definedName>
    <definedName name="RefSiteWM">'SEER US MORT Rates'!$D$9:$D$25</definedName>
    <definedName name="registries">RegistryInfo!$H:$I</definedName>
    <definedName name="Registry">RegistryInfo!$A$5</definedName>
    <definedName name="Registry_Type">RegistryInfo!$D$5</definedName>
    <definedName name="RegMCurrentEnd">'Adjustment Info'!$B$14</definedName>
    <definedName name="RegMCurrentStart">'Adjustment Info'!$A$14</definedName>
    <definedName name="RegMRefEnd">'Adjustment Info'!$B$15</definedName>
    <definedName name="RegMRefStart">'Adjustment Info'!$A$15</definedName>
    <definedName name="seerData">#REF!</definedName>
    <definedName name="SEEREnd">'Adjustment Info'!$B$16</definedName>
    <definedName name="SEERStart">'Adjustment Info'!$A$16</definedName>
    <definedName name="summary_pops">RegistryInfo!$K$1:$P$2</definedName>
    <definedName name="USMortEnd">'Adjustment Info'!$B$17</definedName>
    <definedName name="USMortStart">'Adjustment Info'!$A$17</definedName>
    <definedName name="WhiteComplete">Whites!$P$52</definedName>
    <definedName name="WhiteFemalePop">RegistryInfo!$A$11</definedName>
    <definedName name="WhiteMalePop">RegistryInfo!$A$10</definedName>
    <definedName name="WhitePop">RegistryInfo!$A$9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2" l="1"/>
  <c r="A14" i="7" s="1"/>
  <c r="A17" i="7" l="1"/>
  <c r="A16" i="7"/>
  <c r="A15" i="7"/>
  <c r="B17" i="7"/>
  <c r="B16" i="7"/>
  <c r="B15" i="7"/>
  <c r="B14" i="7"/>
  <c r="A17" i="1"/>
  <c r="G6" i="3" l="1"/>
  <c r="G29" i="3"/>
  <c r="G29" i="4"/>
  <c r="H29" i="3"/>
  <c r="H29" i="4"/>
  <c r="H6" i="3"/>
  <c r="H6" i="4"/>
  <c r="G6" i="4"/>
  <c r="G8" i="4"/>
  <c r="G11" i="3"/>
  <c r="G13" i="3"/>
  <c r="G22" i="3"/>
  <c r="G33" i="3"/>
  <c r="G39" i="3"/>
  <c r="G8" i="3"/>
  <c r="G10" i="3"/>
  <c r="G12" i="3"/>
  <c r="G14" i="3"/>
  <c r="G17" i="3"/>
  <c r="G19" i="3"/>
  <c r="G23" i="3"/>
  <c r="G32" i="3"/>
  <c r="G34" i="3"/>
  <c r="G36" i="3"/>
  <c r="G38" i="3"/>
  <c r="G41" i="3"/>
  <c r="G43" i="3"/>
  <c r="G45" i="3"/>
  <c r="G47" i="3"/>
  <c r="G49" i="3"/>
  <c r="G11" i="4"/>
  <c r="G13" i="4"/>
  <c r="G15" i="4"/>
  <c r="G16" i="4"/>
  <c r="G18" i="4"/>
  <c r="G42" i="3"/>
  <c r="G44" i="3"/>
  <c r="G46" i="3"/>
  <c r="G48" i="3"/>
  <c r="G10" i="4"/>
  <c r="G12" i="4"/>
  <c r="G14" i="4"/>
  <c r="G17" i="4"/>
  <c r="G19" i="4"/>
  <c r="G21" i="4"/>
  <c r="G23" i="4"/>
  <c r="G47" i="4"/>
  <c r="G45" i="4"/>
  <c r="G39" i="4"/>
  <c r="G37" i="4"/>
  <c r="G31" i="4"/>
  <c r="G22" i="4"/>
  <c r="G20" i="4"/>
  <c r="G48" i="4"/>
  <c r="G46" i="4"/>
  <c r="G42" i="4"/>
  <c r="G40" i="4"/>
  <c r="G38" i="4"/>
  <c r="G36" i="4"/>
  <c r="G34" i="4"/>
  <c r="G32" i="4"/>
  <c r="H15" i="3"/>
  <c r="H9" i="3"/>
  <c r="H10" i="3"/>
  <c r="H11" i="3"/>
  <c r="H41" i="3"/>
  <c r="H37" i="3"/>
  <c r="H47" i="3"/>
  <c r="H11" i="4"/>
  <c r="H49" i="4"/>
  <c r="H48" i="4"/>
  <c r="H41" i="4"/>
  <c r="H37" i="4"/>
  <c r="H33" i="4"/>
  <c r="H22" i="4"/>
  <c r="H18" i="4"/>
  <c r="B13" i="7"/>
  <c r="A2" i="7"/>
  <c r="A2" i="2" s="1"/>
  <c r="A13" i="7"/>
  <c r="N6" i="3"/>
  <c r="L29" i="4"/>
  <c r="A1" i="6"/>
  <c r="A1" i="5"/>
  <c r="C1" i="3"/>
  <c r="D4" i="3"/>
  <c r="D6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D24" i="3"/>
  <c r="D27" i="3"/>
  <c r="D29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D50" i="3"/>
  <c r="D53" i="3" s="1"/>
  <c r="C1" i="4"/>
  <c r="D4" i="4"/>
  <c r="D6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D24" i="4"/>
  <c r="D27" i="4"/>
  <c r="D29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D50" i="4"/>
  <c r="D53" i="4" s="1"/>
  <c r="A1" i="2"/>
  <c r="L1" i="2"/>
  <c r="M1" i="2"/>
  <c r="N1" i="2"/>
  <c r="L2" i="2"/>
  <c r="M2" i="2"/>
  <c r="N2" i="2"/>
  <c r="D5" i="2"/>
  <c r="C2" i="3" s="1"/>
  <c r="B6" i="2"/>
  <c r="B12" i="2"/>
  <c r="B13" i="2"/>
  <c r="B14" i="2"/>
  <c r="B15" i="2"/>
  <c r="A1" i="1"/>
  <c r="A16" i="1"/>
  <c r="A19" i="1" s="1"/>
  <c r="B16" i="1"/>
  <c r="B19" i="1"/>
  <c r="B20" i="1"/>
  <c r="B22" i="1"/>
  <c r="B23" i="1"/>
  <c r="G31" i="3" l="1"/>
  <c r="G15" i="3"/>
  <c r="G40" i="3"/>
  <c r="G9" i="4"/>
  <c r="G21" i="3"/>
  <c r="H44" i="4"/>
  <c r="H15" i="4"/>
  <c r="H45" i="3"/>
  <c r="H12" i="3"/>
  <c r="G44" i="4"/>
  <c r="H32" i="3"/>
  <c r="G33" i="4"/>
  <c r="G35" i="4"/>
  <c r="G41" i="4"/>
  <c r="G43" i="4"/>
  <c r="G49" i="4"/>
  <c r="G37" i="3"/>
  <c r="G35" i="3"/>
  <c r="G20" i="3"/>
  <c r="G18" i="3"/>
  <c r="G16" i="3"/>
  <c r="G9" i="3"/>
  <c r="A2" i="1"/>
  <c r="H20" i="4"/>
  <c r="H23" i="4"/>
  <c r="H35" i="4"/>
  <c r="H38" i="4"/>
  <c r="H39" i="4"/>
  <c r="H42" i="4"/>
  <c r="H16" i="4"/>
  <c r="H47" i="4"/>
  <c r="H36" i="4"/>
  <c r="H45" i="4"/>
  <c r="H13" i="4"/>
  <c r="H12" i="4"/>
  <c r="H9" i="4"/>
  <c r="H43" i="3"/>
  <c r="H40" i="3"/>
  <c r="H38" i="3"/>
  <c r="H35" i="3"/>
  <c r="H34" i="3"/>
  <c r="H23" i="3"/>
  <c r="H20" i="3"/>
  <c r="H14" i="4"/>
  <c r="H10" i="4"/>
  <c r="H44" i="3"/>
  <c r="H42" i="3"/>
  <c r="H39" i="3"/>
  <c r="H36" i="3"/>
  <c r="H18" i="3"/>
  <c r="H17" i="3"/>
  <c r="H8" i="3"/>
  <c r="H19" i="4"/>
  <c r="H31" i="4"/>
  <c r="H34" i="4"/>
  <c r="H43" i="4"/>
  <c r="H46" i="4"/>
  <c r="H17" i="4"/>
  <c r="H21" i="4"/>
  <c r="H32" i="4"/>
  <c r="H40" i="4"/>
  <c r="H8" i="4"/>
  <c r="H49" i="3"/>
  <c r="H46" i="3"/>
  <c r="H31" i="3"/>
  <c r="H48" i="3"/>
  <c r="H16" i="3"/>
  <c r="H33" i="3"/>
  <c r="H22" i="3"/>
  <c r="H21" i="3"/>
  <c r="H19" i="3"/>
  <c r="H14" i="3"/>
  <c r="H13" i="3"/>
  <c r="A14" i="2"/>
  <c r="B10" i="2"/>
  <c r="L6" i="4"/>
  <c r="L29" i="3"/>
  <c r="N29" i="4"/>
  <c r="L6" i="3"/>
  <c r="E29" i="4"/>
  <c r="N6" i="4"/>
  <c r="E6" i="4"/>
  <c r="E6" i="3"/>
  <c r="A30" i="1"/>
  <c r="C7" i="1" s="1"/>
  <c r="C28" i="3"/>
  <c r="C5" i="3"/>
  <c r="C52" i="3"/>
  <c r="C24" i="3"/>
  <c r="C50" i="3"/>
  <c r="N29" i="3"/>
  <c r="E29" i="3"/>
  <c r="B11" i="2"/>
  <c r="B9" i="2"/>
  <c r="A15" i="2"/>
  <c r="A11" i="2"/>
  <c r="A10" i="2"/>
  <c r="I47" i="4" l="1"/>
  <c r="J47" i="4" s="1"/>
  <c r="K47" i="4" s="1"/>
  <c r="I41" i="4"/>
  <c r="J41" i="4" s="1"/>
  <c r="K41" i="4" s="1"/>
  <c r="I18" i="4"/>
  <c r="J18" i="4" s="1"/>
  <c r="K18" i="4" s="1"/>
  <c r="I38" i="4"/>
  <c r="J38" i="4" s="1"/>
  <c r="K38" i="4" s="1"/>
  <c r="I42" i="3"/>
  <c r="J42" i="3" s="1"/>
  <c r="K42" i="3" s="1"/>
  <c r="I19" i="3"/>
  <c r="J19" i="3" s="1"/>
  <c r="K19" i="3" s="1"/>
  <c r="I9" i="4"/>
  <c r="J9" i="4" s="1"/>
  <c r="K9" i="4" s="1"/>
  <c r="I49" i="3"/>
  <c r="J49" i="3" s="1"/>
  <c r="K49" i="3" s="1"/>
  <c r="I42" i="4"/>
  <c r="J42" i="4" s="1"/>
  <c r="K42" i="4" s="1"/>
  <c r="M43" i="4"/>
  <c r="N43" i="4" s="1"/>
  <c r="I47" i="3"/>
  <c r="J47" i="3" s="1"/>
  <c r="K47" i="3" s="1"/>
  <c r="M13" i="3"/>
  <c r="N13" i="3" s="1"/>
  <c r="M9" i="3"/>
  <c r="N9" i="3" s="1"/>
  <c r="M46" i="3"/>
  <c r="N46" i="3" s="1"/>
  <c r="M23" i="3"/>
  <c r="N23" i="3" s="1"/>
  <c r="I8" i="3"/>
  <c r="J8" i="3" s="1"/>
  <c r="K8" i="3" s="1"/>
  <c r="M48" i="4"/>
  <c r="N48" i="4" s="1"/>
  <c r="M10" i="3"/>
  <c r="N10" i="3" s="1"/>
  <c r="M41" i="3"/>
  <c r="N41" i="3" s="1"/>
  <c r="M15" i="3"/>
  <c r="N15" i="3" s="1"/>
  <c r="I44" i="4"/>
  <c r="J44" i="4" s="1"/>
  <c r="K44" i="4" s="1"/>
  <c r="M48" i="3"/>
  <c r="N48" i="3" s="1"/>
  <c r="M14" i="3"/>
  <c r="N14" i="3" s="1"/>
  <c r="I12" i="4"/>
  <c r="J12" i="4" s="1"/>
  <c r="K12" i="4" s="1"/>
  <c r="M39" i="4"/>
  <c r="N39" i="4" s="1"/>
  <c r="M35" i="4"/>
  <c r="N35" i="4" s="1"/>
  <c r="M43" i="3"/>
  <c r="N43" i="3" s="1"/>
  <c r="M39" i="3"/>
  <c r="N39" i="3" s="1"/>
  <c r="M46" i="4"/>
  <c r="N46" i="4" s="1"/>
  <c r="M23" i="4"/>
  <c r="N23" i="4" s="1"/>
  <c r="I8" i="4"/>
  <c r="J8" i="4" s="1"/>
  <c r="M34" i="3"/>
  <c r="N34" i="3" s="1"/>
  <c r="I12" i="3"/>
  <c r="J12" i="3" s="1"/>
  <c r="K12" i="3" s="1"/>
  <c r="I31" i="4"/>
  <c r="J31" i="4" s="1"/>
  <c r="M16" i="4"/>
  <c r="N16" i="4" s="1"/>
  <c r="M13" i="4"/>
  <c r="N13" i="4" s="1"/>
  <c r="M35" i="3"/>
  <c r="N35" i="3" s="1"/>
  <c r="M31" i="3"/>
  <c r="N31" i="3" s="1"/>
  <c r="I20" i="3"/>
  <c r="J20" i="3" s="1"/>
  <c r="K20" i="3" s="1"/>
  <c r="M16" i="3"/>
  <c r="N16" i="3" s="1"/>
  <c r="M40" i="4"/>
  <c r="N40" i="4" s="1"/>
  <c r="M36" i="4"/>
  <c r="N36" i="4" s="1"/>
  <c r="I32" i="4"/>
  <c r="J32" i="4" s="1"/>
  <c r="K32" i="4" s="1"/>
  <c r="M21" i="4"/>
  <c r="N21" i="4" s="1"/>
  <c r="M17" i="4"/>
  <c r="N17" i="4" s="1"/>
  <c r="M44" i="3"/>
  <c r="N44" i="3" s="1"/>
  <c r="I40" i="3"/>
  <c r="J40" i="3" s="1"/>
  <c r="K40" i="3" s="1"/>
  <c r="I36" i="3"/>
  <c r="J36" i="3" s="1"/>
  <c r="K36" i="3" s="1"/>
  <c r="I32" i="3"/>
  <c r="J32" i="3" s="1"/>
  <c r="K32" i="3" s="1"/>
  <c r="M21" i="3"/>
  <c r="N21" i="3" s="1"/>
  <c r="M17" i="3"/>
  <c r="N17" i="3" s="1"/>
  <c r="A13" i="2"/>
  <c r="D52" i="4" s="1"/>
  <c r="M47" i="4"/>
  <c r="N47" i="4" s="1"/>
  <c r="M45" i="4"/>
  <c r="N45" i="4" s="1"/>
  <c r="I45" i="4"/>
  <c r="J45" i="4" s="1"/>
  <c r="K45" i="4" s="1"/>
  <c r="M41" i="4"/>
  <c r="N41" i="4" s="1"/>
  <c r="M38" i="4"/>
  <c r="N38" i="4" s="1"/>
  <c r="M22" i="4"/>
  <c r="N22" i="4" s="1"/>
  <c r="I22" i="4"/>
  <c r="J22" i="4" s="1"/>
  <c r="K22" i="4" s="1"/>
  <c r="M19" i="4"/>
  <c r="N19" i="4" s="1"/>
  <c r="I19" i="4"/>
  <c r="J19" i="4" s="1"/>
  <c r="K19" i="4" s="1"/>
  <c r="M18" i="4"/>
  <c r="N18" i="4" s="1"/>
  <c r="M9" i="4"/>
  <c r="N9" i="4" s="1"/>
  <c r="M45" i="3"/>
  <c r="N45" i="3" s="1"/>
  <c r="I45" i="3"/>
  <c r="J45" i="3" s="1"/>
  <c r="K45" i="3" s="1"/>
  <c r="M42" i="3"/>
  <c r="N42" i="3" s="1"/>
  <c r="M33" i="3"/>
  <c r="N33" i="3" s="1"/>
  <c r="I33" i="3"/>
  <c r="J33" i="3" s="1"/>
  <c r="K33" i="3" s="1"/>
  <c r="I22" i="3"/>
  <c r="J22" i="3" s="1"/>
  <c r="K22" i="3" s="1"/>
  <c r="M22" i="3"/>
  <c r="N22" i="3" s="1"/>
  <c r="M19" i="3"/>
  <c r="N19" i="3" s="1"/>
  <c r="I11" i="3"/>
  <c r="J11" i="3" s="1"/>
  <c r="K11" i="3" s="1"/>
  <c r="M11" i="3"/>
  <c r="N11" i="3" s="1"/>
  <c r="M49" i="4"/>
  <c r="N49" i="4" s="1"/>
  <c r="I49" i="4"/>
  <c r="J49" i="4" s="1"/>
  <c r="K49" i="4" s="1"/>
  <c r="A9" i="2"/>
  <c r="A12" i="2" s="1"/>
  <c r="I38" i="3" l="1"/>
  <c r="J38" i="3" s="1"/>
  <c r="K38" i="3" s="1"/>
  <c r="I18" i="3"/>
  <c r="J18" i="3" s="1"/>
  <c r="K18" i="3" s="1"/>
  <c r="I34" i="4"/>
  <c r="J34" i="4" s="1"/>
  <c r="K34" i="4" s="1"/>
  <c r="M40" i="3"/>
  <c r="N40" i="3" s="1"/>
  <c r="O40" i="3" s="1"/>
  <c r="P40" i="3" s="1"/>
  <c r="I46" i="3"/>
  <c r="J46" i="3" s="1"/>
  <c r="K46" i="3" s="1"/>
  <c r="I37" i="3"/>
  <c r="J37" i="3" s="1"/>
  <c r="K37" i="3" s="1"/>
  <c r="I23" i="3"/>
  <c r="J23" i="3" s="1"/>
  <c r="K23" i="3" s="1"/>
  <c r="I43" i="4"/>
  <c r="J43" i="4" s="1"/>
  <c r="K43" i="4" s="1"/>
  <c r="I14" i="3"/>
  <c r="J14" i="3" s="1"/>
  <c r="K14" i="3" s="1"/>
  <c r="I20" i="4"/>
  <c r="J20" i="4" s="1"/>
  <c r="K20" i="4" s="1"/>
  <c r="M18" i="3"/>
  <c r="N18" i="3" s="1"/>
  <c r="I9" i="3"/>
  <c r="J9" i="3" s="1"/>
  <c r="K9" i="3" s="1"/>
  <c r="I17" i="3"/>
  <c r="J17" i="3" s="1"/>
  <c r="K17" i="3" s="1"/>
  <c r="M20" i="3"/>
  <c r="N20" i="3" s="1"/>
  <c r="O20" i="3" s="1"/>
  <c r="P20" i="3" s="1"/>
  <c r="I35" i="4"/>
  <c r="J35" i="4" s="1"/>
  <c r="K35" i="4" s="1"/>
  <c r="M42" i="4"/>
  <c r="N42" i="4" s="1"/>
  <c r="O42" i="4" s="1"/>
  <c r="P42" i="4" s="1"/>
  <c r="I14" i="4"/>
  <c r="J14" i="4" s="1"/>
  <c r="K14" i="4" s="1"/>
  <c r="I11" i="4"/>
  <c r="J11" i="4" s="1"/>
  <c r="K11" i="4" s="1"/>
  <c r="M47" i="3"/>
  <c r="N47" i="3" s="1"/>
  <c r="O47" i="3" s="1"/>
  <c r="P47" i="3" s="1"/>
  <c r="I15" i="4"/>
  <c r="J15" i="4" s="1"/>
  <c r="K15" i="4" s="1"/>
  <c r="I37" i="4"/>
  <c r="J37" i="4" s="1"/>
  <c r="K37" i="4" s="1"/>
  <c r="I10" i="4"/>
  <c r="J10" i="4" s="1"/>
  <c r="K10" i="4" s="1"/>
  <c r="I13" i="4"/>
  <c r="J13" i="4" s="1"/>
  <c r="K13" i="4" s="1"/>
  <c r="M12" i="3"/>
  <c r="N12" i="3" s="1"/>
  <c r="O12" i="3" s="1"/>
  <c r="P12" i="3" s="1"/>
  <c r="I46" i="4"/>
  <c r="J46" i="4" s="1"/>
  <c r="K46" i="4" s="1"/>
  <c r="I21" i="4"/>
  <c r="J21" i="4" s="1"/>
  <c r="K21" i="4" s="1"/>
  <c r="I33" i="4"/>
  <c r="J33" i="4" s="1"/>
  <c r="K33" i="4" s="1"/>
  <c r="M34" i="4"/>
  <c r="N34" i="4" s="1"/>
  <c r="M8" i="3"/>
  <c r="N8" i="3" s="1"/>
  <c r="O8" i="3" s="1"/>
  <c r="M49" i="3"/>
  <c r="N49" i="3" s="1"/>
  <c r="O49" i="3" s="1"/>
  <c r="P49" i="3" s="1"/>
  <c r="M12" i="4"/>
  <c r="N12" i="4" s="1"/>
  <c r="O12" i="4" s="1"/>
  <c r="P12" i="4" s="1"/>
  <c r="M15" i="4"/>
  <c r="N15" i="4" s="1"/>
  <c r="I13" i="3"/>
  <c r="J13" i="3" s="1"/>
  <c r="K13" i="3" s="1"/>
  <c r="I16" i="4"/>
  <c r="J16" i="4" s="1"/>
  <c r="K16" i="4" s="1"/>
  <c r="I16" i="3"/>
  <c r="J16" i="3" s="1"/>
  <c r="K16" i="3" s="1"/>
  <c r="I10" i="3"/>
  <c r="J10" i="3" s="1"/>
  <c r="K10" i="3" s="1"/>
  <c r="I34" i="3"/>
  <c r="J34" i="3" s="1"/>
  <c r="K34" i="3" s="1"/>
  <c r="I39" i="4"/>
  <c r="J39" i="4" s="1"/>
  <c r="K39" i="4" s="1"/>
  <c r="M10" i="4"/>
  <c r="N10" i="4" s="1"/>
  <c r="M20" i="4"/>
  <c r="N20" i="4" s="1"/>
  <c r="M33" i="4"/>
  <c r="N33" i="4" s="1"/>
  <c r="M37" i="3"/>
  <c r="N37" i="3" s="1"/>
  <c r="I48" i="4"/>
  <c r="J48" i="4" s="1"/>
  <c r="K48" i="4" s="1"/>
  <c r="M8" i="4"/>
  <c r="N8" i="4" s="1"/>
  <c r="O8" i="4" s="1"/>
  <c r="I21" i="3"/>
  <c r="J21" i="3" s="1"/>
  <c r="K21" i="3" s="1"/>
  <c r="I48" i="3"/>
  <c r="J48" i="3" s="1"/>
  <c r="K48" i="3" s="1"/>
  <c r="I41" i="3"/>
  <c r="J41" i="3" s="1"/>
  <c r="K41" i="3" s="1"/>
  <c r="M38" i="3"/>
  <c r="N38" i="3" s="1"/>
  <c r="I15" i="3"/>
  <c r="J15" i="3" s="1"/>
  <c r="K15" i="3" s="1"/>
  <c r="M32" i="3"/>
  <c r="N32" i="3" s="1"/>
  <c r="O32" i="3" s="1"/>
  <c r="P32" i="3" s="1"/>
  <c r="I43" i="3"/>
  <c r="J43" i="3" s="1"/>
  <c r="K43" i="3" s="1"/>
  <c r="M11" i="4"/>
  <c r="N11" i="4" s="1"/>
  <c r="M37" i="4"/>
  <c r="N37" i="4" s="1"/>
  <c r="O37" i="4" s="1"/>
  <c r="P37" i="4" s="1"/>
  <c r="M44" i="4"/>
  <c r="N44" i="4" s="1"/>
  <c r="O44" i="4" s="1"/>
  <c r="P44" i="4" s="1"/>
  <c r="I23" i="4"/>
  <c r="J23" i="4" s="1"/>
  <c r="K23" i="4" s="1"/>
  <c r="I35" i="3"/>
  <c r="J35" i="3" s="1"/>
  <c r="K35" i="3" s="1"/>
  <c r="I39" i="3"/>
  <c r="J39" i="3" s="1"/>
  <c r="K39" i="3" s="1"/>
  <c r="I44" i="3"/>
  <c r="J44" i="3" s="1"/>
  <c r="K44" i="3" s="1"/>
  <c r="I17" i="4"/>
  <c r="J17" i="4" s="1"/>
  <c r="K17" i="4" s="1"/>
  <c r="I40" i="4"/>
  <c r="J40" i="4" s="1"/>
  <c r="K40" i="4" s="1"/>
  <c r="M32" i="4"/>
  <c r="N32" i="4" s="1"/>
  <c r="O32" i="4" s="1"/>
  <c r="P32" i="4" s="1"/>
  <c r="I31" i="3"/>
  <c r="J31" i="3" s="1"/>
  <c r="M14" i="4"/>
  <c r="N14" i="4" s="1"/>
  <c r="I36" i="4"/>
  <c r="J36" i="4" s="1"/>
  <c r="K36" i="4" s="1"/>
  <c r="M36" i="3"/>
  <c r="N36" i="3" s="1"/>
  <c r="O36" i="3" s="1"/>
  <c r="P36" i="3" s="1"/>
  <c r="M31" i="4"/>
  <c r="N31" i="4" s="1"/>
  <c r="O31" i="4" s="1"/>
  <c r="O11" i="3"/>
  <c r="P11" i="3" s="1"/>
  <c r="O19" i="3"/>
  <c r="P19" i="3" s="1"/>
  <c r="O22" i="3"/>
  <c r="P22" i="3" s="1"/>
  <c r="K8" i="4"/>
  <c r="K31" i="4"/>
  <c r="O49" i="4"/>
  <c r="P49" i="4" s="1"/>
  <c r="O33" i="3"/>
  <c r="P33" i="3" s="1"/>
  <c r="O42" i="3"/>
  <c r="P42" i="3" s="1"/>
  <c r="O45" i="3"/>
  <c r="P45" i="3" s="1"/>
  <c r="O9" i="4"/>
  <c r="P9" i="4" s="1"/>
  <c r="O18" i="4"/>
  <c r="P18" i="4" s="1"/>
  <c r="O19" i="4"/>
  <c r="P19" i="4" s="1"/>
  <c r="O22" i="4"/>
  <c r="P22" i="4" s="1"/>
  <c r="O38" i="4"/>
  <c r="P38" i="4" s="1"/>
  <c r="O41" i="4"/>
  <c r="P41" i="4" s="1"/>
  <c r="O45" i="4"/>
  <c r="P45" i="4" s="1"/>
  <c r="O47" i="4"/>
  <c r="P47" i="4" s="1"/>
  <c r="A17" i="2"/>
  <c r="B10" i="1"/>
  <c r="F10" i="1"/>
  <c r="O37" i="3" l="1"/>
  <c r="P37" i="3" s="1"/>
  <c r="O15" i="4"/>
  <c r="P15" i="4" s="1"/>
  <c r="O18" i="3"/>
  <c r="P18" i="3" s="1"/>
  <c r="O38" i="3"/>
  <c r="P38" i="3" s="1"/>
  <c r="O34" i="4"/>
  <c r="P34" i="4" s="1"/>
  <c r="O23" i="3"/>
  <c r="P23" i="3" s="1"/>
  <c r="O16" i="3"/>
  <c r="P16" i="3" s="1"/>
  <c r="O39" i="4"/>
  <c r="P39" i="4" s="1"/>
  <c r="O10" i="3"/>
  <c r="P10" i="3" s="1"/>
  <c r="O46" i="3"/>
  <c r="P46" i="3" s="1"/>
  <c r="O21" i="4"/>
  <c r="P21" i="4" s="1"/>
  <c r="O16" i="4"/>
  <c r="P16" i="4" s="1"/>
  <c r="O11" i="4"/>
  <c r="P11" i="4" s="1"/>
  <c r="O20" i="4"/>
  <c r="P20" i="4" s="1"/>
  <c r="O43" i="4"/>
  <c r="P43" i="4" s="1"/>
  <c r="O9" i="3"/>
  <c r="P9" i="3" s="1"/>
  <c r="O14" i="4"/>
  <c r="P14" i="4" s="1"/>
  <c r="O10" i="4"/>
  <c r="P10" i="4" s="1"/>
  <c r="O14" i="3"/>
  <c r="P14" i="3" s="1"/>
  <c r="O46" i="4"/>
  <c r="P46" i="4" s="1"/>
  <c r="O17" i="3"/>
  <c r="P17" i="3" s="1"/>
  <c r="O35" i="4"/>
  <c r="P35" i="4" s="1"/>
  <c r="O13" i="4"/>
  <c r="P13" i="4" s="1"/>
  <c r="O33" i="4"/>
  <c r="P33" i="4" s="1"/>
  <c r="J50" i="4"/>
  <c r="J53" i="4" s="1"/>
  <c r="O13" i="3"/>
  <c r="P13" i="3" s="1"/>
  <c r="O34" i="3"/>
  <c r="P34" i="3" s="1"/>
  <c r="O48" i="4"/>
  <c r="P48" i="4" s="1"/>
  <c r="O17" i="4"/>
  <c r="P17" i="4" s="1"/>
  <c r="O40" i="4"/>
  <c r="P40" i="4" s="1"/>
  <c r="O15" i="3"/>
  <c r="P15" i="3" s="1"/>
  <c r="O48" i="3"/>
  <c r="P48" i="3" s="1"/>
  <c r="O44" i="3"/>
  <c r="P44" i="3" s="1"/>
  <c r="J24" i="3"/>
  <c r="K24" i="3" s="1"/>
  <c r="O21" i="3"/>
  <c r="P21" i="3" s="1"/>
  <c r="O23" i="4"/>
  <c r="P23" i="4" s="1"/>
  <c r="O43" i="3"/>
  <c r="P43" i="3" s="1"/>
  <c r="O36" i="4"/>
  <c r="P36" i="4" s="1"/>
  <c r="O41" i="3"/>
  <c r="P41" i="3" s="1"/>
  <c r="O39" i="3"/>
  <c r="P39" i="3" s="1"/>
  <c r="J50" i="3"/>
  <c r="K50" i="3" s="1"/>
  <c r="O35" i="3"/>
  <c r="P35" i="3" s="1"/>
  <c r="J24" i="4"/>
  <c r="K24" i="4" s="1"/>
  <c r="O31" i="3"/>
  <c r="K31" i="3"/>
  <c r="D52" i="3"/>
  <c r="D10" i="1"/>
  <c r="P31" i="4"/>
  <c r="P8" i="4"/>
  <c r="P8" i="3"/>
  <c r="K50" i="4" l="1"/>
  <c r="O24" i="4"/>
  <c r="P24" i="4" s="1"/>
  <c r="J53" i="3"/>
  <c r="O50" i="4"/>
  <c r="O50" i="3"/>
  <c r="O53" i="3" s="1"/>
  <c r="O24" i="3"/>
  <c r="P24" i="3" s="1"/>
  <c r="J52" i="3"/>
  <c r="K52" i="3" s="1"/>
  <c r="J52" i="4"/>
  <c r="K52" i="4" s="1"/>
  <c r="P31" i="3"/>
  <c r="O52" i="4" l="1"/>
  <c r="P50" i="4"/>
  <c r="P52" i="4" s="1"/>
  <c r="O53" i="4"/>
  <c r="O52" i="3"/>
  <c r="P50" i="3"/>
  <c r="P52" i="3" s="1"/>
  <c r="A10" i="1" s="1"/>
  <c r="C10" i="1" l="1"/>
  <c r="E10" i="1" s="1"/>
  <c r="A18" i="1" s="1"/>
  <c r="A20" i="1" s="1"/>
  <c r="A22" i="1" s="1"/>
</calcChain>
</file>

<file path=xl/sharedStrings.xml><?xml version="1.0" encoding="utf-8"?>
<sst xmlns="http://schemas.openxmlformats.org/spreadsheetml/2006/main" count="2303" uniqueCount="415">
  <si>
    <t>Interim Completeness Estimates</t>
  </si>
  <si>
    <t>Adjusted for Reference Mortality</t>
  </si>
  <si>
    <t>Blacks</t>
  </si>
  <si>
    <t>Race Proportional</t>
  </si>
  <si>
    <t>Percent</t>
  </si>
  <si>
    <t>Complete</t>
  </si>
  <si>
    <t>Population</t>
  </si>
  <si>
    <t>Final Completeness Estimates</t>
  </si>
  <si>
    <t>Adjusted for Reference Mortality and Duplicate Records</t>
  </si>
  <si>
    <t>Percent Duplicate Records</t>
  </si>
  <si>
    <t>Race Proportional Completeness, Adjusted for Reference Mortality</t>
  </si>
  <si>
    <t>Alabama</t>
  </si>
  <si>
    <t>Alaska</t>
  </si>
  <si>
    <t>Arizona</t>
  </si>
  <si>
    <t>Calendar Year for Case Completeness Ascertainment</t>
  </si>
  <si>
    <t>Arkansas</t>
  </si>
  <si>
    <t>Connecticut</t>
  </si>
  <si>
    <t>Registry Area</t>
  </si>
  <si>
    <t>California</t>
  </si>
  <si>
    <t xml:space="preserve">   CA - Greater Bay</t>
  </si>
  <si>
    <t>Percent Duplicate Records, per NAACCR Protocol</t>
  </si>
  <si>
    <t xml:space="preserve">   CA - Los Angeles</t>
  </si>
  <si>
    <t>Colorado</t>
  </si>
  <si>
    <t>Delaware</t>
  </si>
  <si>
    <t>Washington, DC</t>
  </si>
  <si>
    <t>Florida</t>
  </si>
  <si>
    <t>Georgia</t>
  </si>
  <si>
    <t xml:space="preserve">   GA - Metropolitan Atlanta</t>
  </si>
  <si>
    <t>Hawaii</t>
  </si>
  <si>
    <t>Idaho</t>
  </si>
  <si>
    <t>Total Population, Whites and Blacks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</si>
  <si>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</si>
  <si>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</si>
  <si>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</si>
  <si>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</si>
  <si>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</si>
  <si>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</si>
  <si>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</si>
  <si>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</si>
  <si>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</si>
  <si>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</si>
  <si>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 xml:space="preserve">   MI - Metropolitan Detroit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</si>
  <si>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</si>
  <si>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</si>
  <si>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</si>
  <si>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</si>
  <si>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</si>
  <si>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</si>
  <si>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</si>
  <si>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</si>
  <si>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</si>
  <si>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</si>
  <si>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</si>
  <si>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</si>
  <si>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</si>
  <si>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</si>
  <si>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</si>
  <si>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</si>
  <si>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</si>
  <si>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</si>
  <si>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</si>
  <si>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</si>
  <si>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</si>
  <si>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</si>
  <si>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</si>
  <si>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</si>
  <si>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</si>
  <si>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 xml:space="preserve">   WA - Seattle/Puget Sound</t>
  </si>
  <si>
    <t>West Virginia</t>
  </si>
  <si>
    <t>Wisconsin</t>
  </si>
  <si>
    <t>Wyoming</t>
  </si>
  <si>
    <t>Alberta</t>
  </si>
  <si>
    <t>British Columbia</t>
  </si>
  <si>
    <t>Manitoba</t>
  </si>
  <si>
    <t>New Brunswick</t>
  </si>
  <si>
    <t>Newfoundland</t>
  </si>
  <si>
    <t>Nova Scotia</t>
  </si>
  <si>
    <t>Ontario</t>
  </si>
  <si>
    <t>Prince Edward Island</t>
  </si>
  <si>
    <t>Quebec</t>
  </si>
  <si>
    <t>Saskatchewan</t>
  </si>
  <si>
    <t>Yukon</t>
  </si>
  <si>
    <t>SEER (11 Regs) and US Mortality</t>
  </si>
  <si>
    <t>Mortality Adjustment Terms</t>
  </si>
  <si>
    <t>Adjusted for Mortality</t>
  </si>
  <si>
    <t>White Males</t>
  </si>
  <si>
    <t>Age-Adjusted Rates (2000 US)</t>
  </si>
  <si>
    <t>Expected</t>
  </si>
  <si>
    <t>Registry</t>
  </si>
  <si>
    <t>Adj Reg</t>
  </si>
  <si>
    <t>Interim</t>
  </si>
  <si>
    <t>Inc/Mort</t>
  </si>
  <si>
    <t>Incidence</t>
  </si>
  <si>
    <t>Adjust.</t>
  </si>
  <si>
    <t>Cancer Site</t>
  </si>
  <si>
    <t>Mortality</t>
  </si>
  <si>
    <t>Ratio</t>
  </si>
  <si>
    <t>Rate</t>
  </si>
  <si>
    <t>Mort Rate</t>
  </si>
  <si>
    <t>Term</t>
  </si>
  <si>
    <t>Esophagus</t>
  </si>
  <si>
    <t>Stomach</t>
  </si>
  <si>
    <t>Colon and Rectum</t>
  </si>
  <si>
    <t>Liver</t>
  </si>
  <si>
    <t>Pancreas</t>
  </si>
  <si>
    <t>Lung and Bronchus</t>
  </si>
  <si>
    <t>Melanomas of the Skin</t>
  </si>
  <si>
    <t>Prostate*</t>
  </si>
  <si>
    <t>Kidney and Renal Pelvis</t>
  </si>
  <si>
    <t>Brain and Other Nervous System</t>
  </si>
  <si>
    <t>Multiple Myeloma</t>
  </si>
  <si>
    <t>Leukemias</t>
  </si>
  <si>
    <t>White Females</t>
  </si>
  <si>
    <t>Breast</t>
  </si>
  <si>
    <t>Cervix</t>
  </si>
  <si>
    <t>Corpus and Uterus, NOS</t>
  </si>
  <si>
    <t>Ovary</t>
  </si>
  <si>
    <t>Overall Total + Breast + Prostate</t>
  </si>
  <si>
    <t>Notes:</t>
  </si>
  <si>
    <t xml:space="preserve">  The cancer rates for Male Prostate (Whites and Blacks) and Melanomas of the Skin (Blacks) are not included in the completeness estimates.</t>
  </si>
  <si>
    <t>Registry Incidence and Mortality Rates, Blacks</t>
  </si>
  <si>
    <t>Black Males</t>
  </si>
  <si>
    <t>Sum of Rates for Black Males</t>
  </si>
  <si>
    <t>Black Females</t>
  </si>
  <si>
    <t xml:space="preserve">Sum of Rates for Black Females </t>
  </si>
  <si>
    <t>Sum of Blacks, Gender Weighted</t>
  </si>
  <si>
    <t>Notes and Instructions for the Completeness of Case Ascertainment Estimate Worksheets</t>
  </si>
  <si>
    <t>1.</t>
  </si>
  <si>
    <t>The spreadsheet has been loaded with the information from the SEER Incidence and US Mortality cancer databases.</t>
  </si>
  <si>
    <t>2.</t>
  </si>
  <si>
    <t>The SEER and US Mortality rates may be suppressed due to publication schedules.</t>
  </si>
  <si>
    <t>3.</t>
  </si>
  <si>
    <t>Cancer rates throughout the spreadsheet are per 100,000 and are age-adjusted to the 2000 U.S. Standard.</t>
  </si>
  <si>
    <t>4.</t>
  </si>
  <si>
    <t>The cancer rates for Male Prostate (Whites and Blacks) and Melanomas of the Skin (Blacks) are not included</t>
  </si>
  <si>
    <t>in the completeness estimate computations.</t>
  </si>
  <si>
    <t>5.</t>
  </si>
  <si>
    <t>The areas requiring information from the Registry are highlighted in yellow.</t>
  </si>
  <si>
    <t>6.</t>
  </si>
  <si>
    <t>The Adjustment Terms have been set to .2 and .2, as per the NAACCR Data Evaluation and Publication Committee.</t>
  </si>
  <si>
    <t>Instructions:</t>
  </si>
  <si>
    <t>To obtain an estimate of the completeness of case ascertainment for your registry, perform the following steps:</t>
  </si>
  <si>
    <t>A:  Preliminary Steps:</t>
  </si>
  <si>
    <t>A1.</t>
  </si>
  <si>
    <t>Calculate the total number (count) of reportable cases for your registry for the reporting year.</t>
  </si>
  <si>
    <t>A2.</t>
  </si>
  <si>
    <t>Complete the NAACCR Duplicate Record Protocol on a sample of all reportable cases.</t>
  </si>
  <si>
    <t>B:  Spreadsheet Setup:</t>
  </si>
  <si>
    <r>
      <t xml:space="preserve">Enter the following information on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worksheet:</t>
    </r>
  </si>
  <si>
    <t>B1.</t>
  </si>
  <si>
    <t>Enter the Reporting Year for case ascertainment.</t>
  </si>
  <si>
    <t>B2.</t>
  </si>
  <si>
    <t>Enter the Registry Area from the list provided.</t>
  </si>
  <si>
    <t>B3.</t>
  </si>
  <si>
    <t>Enter the Total Number of reportable cases for your registry for the reporting year (from Step A1).</t>
  </si>
  <si>
    <t>B4.</t>
  </si>
  <si>
    <t>Enter the Percent of Duplicate Records per 1,000 records, as per the NAACCR protocol (from Step A2).</t>
  </si>
  <si>
    <t>C:  Registry-specific Incidence and Mortality Rates:</t>
  </si>
  <si>
    <t>C1.</t>
  </si>
  <si>
    <t>Note:</t>
  </si>
  <si>
    <t>Three sets of rates are required for each of the four race/sex groups:</t>
  </si>
  <si>
    <t>1.  Incidence rates, one year only, for the reporting year</t>
  </si>
  <si>
    <t>2.  Mortality rates, 2 year average (Current Mortality), for the 2 year period ending in the reporting year*</t>
  </si>
  <si>
    <t>3.  Mortality rates, 5 year average (Reference Mortality), for the 5 year period ending in the reporting year</t>
  </si>
  <si>
    <r>
      <t xml:space="preserve">When the Reporting Year and Registry Area are entered in 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worksheet, the column headers</t>
    </r>
  </si>
  <si>
    <t>throughout the workbook will display the required year ranges.</t>
  </si>
  <si>
    <t>*  For registries with total populations under 500,000 for one year, use the 3 year average mortality rate</t>
  </si>
  <si>
    <t>for the 3 year period ending in the reporting year.</t>
  </si>
  <si>
    <t>For registries with no information on Race, compute the incidence and mortality rates for All Races Combined,</t>
  </si>
  <si>
    <r>
      <t xml:space="preserve">enter this information in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worksheet, and enter zeroes for all values in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worksheet.</t>
    </r>
  </si>
  <si>
    <r>
      <t xml:space="preserve">The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worksheets will report the All Races information in the</t>
    </r>
  </si>
  <si>
    <t>White race areas and zeros in the Black race areas.</t>
  </si>
  <si>
    <t>C2.</t>
  </si>
  <si>
    <t>Enter the information from step C1 above on these two worksheets:</t>
  </si>
  <si>
    <t>Whites</t>
  </si>
  <si>
    <t>Enter the Age-adjusted Incidence rates for your registry for White Males and White Females in column B.</t>
  </si>
  <si>
    <t>Enter the Age-adjusted Mortality rates (Current) for your registry for White Males and White Females in column C.</t>
  </si>
  <si>
    <t>Enter the Age-adjusted Mortality rates (Reference) for your registry for White Males and White Females in column J.</t>
  </si>
  <si>
    <t>Enter the Age-adjusted Incidence rates for your registry for Black Males and Black Females in column B.</t>
  </si>
  <si>
    <t>Enter the Age-adjusted Mortality rates (Current) for your registry for Black Males and Black Females in column C.</t>
  </si>
  <si>
    <t>Enter the Age-adjusted Mortality rates (Reference) for your registry for Black Males and Black Females in column J.</t>
  </si>
  <si>
    <t>Results:</t>
  </si>
  <si>
    <r>
      <t xml:space="preserve">The completeness of case ascertainment estimates are displayed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worksheet.</t>
    </r>
  </si>
  <si>
    <r>
      <t xml:space="preserve">The first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shows the completeness estimates adjusted for the</t>
    </r>
  </si>
  <si>
    <t>reference mortality.  These figures are for:</t>
  </si>
  <si>
    <r>
      <t xml:space="preserve">Whites, as calculated on the </t>
    </r>
    <r>
      <rPr>
        <i/>
        <sz val="11"/>
        <rFont val="Times New Roman"/>
        <family val="1"/>
      </rPr>
      <t>Whites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</si>
  <si>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r>
      <t xml:space="preserve">Blacks, as calculated on the </t>
    </r>
    <r>
      <rPr>
        <i/>
        <sz val="11"/>
        <rFont val="Times New Roman"/>
        <family val="1"/>
      </rPr>
      <t>Blacks</t>
    </r>
    <r>
      <rPr>
        <sz val="11"/>
        <rFont val="Times New Roman"/>
        <family val="1"/>
      </rPr>
      <t xml:space="preserve"> and </t>
    </r>
    <r>
      <rPr>
        <i/>
        <sz val="11"/>
        <rFont val="Times New Roman"/>
        <family val="1"/>
      </rPr>
      <t>RegistryInfo</t>
    </r>
    <r>
      <rPr>
        <sz val="11"/>
        <rFont val="Times New Roman"/>
        <family val="1"/>
      </rPr>
      <t xml:space="preserve"> worksheets</t>
    </r>
  </si>
  <si>
    <t>Race proportional completeness estimates</t>
  </si>
  <si>
    <r>
      <t xml:space="preserve">The second set of numbers on the </t>
    </r>
    <r>
      <rPr>
        <i/>
        <sz val="11"/>
        <rFont val="Times New Roman"/>
        <family val="1"/>
      </rPr>
      <t>Completeness Report</t>
    </r>
    <r>
      <rPr>
        <sz val="11"/>
        <rFont val="Times New Roman"/>
        <family val="1"/>
      </rPr>
      <t xml:space="preserve"> worksheet show the final completeness estimates results, adjusted for</t>
    </r>
  </si>
  <si>
    <t xml:space="preserve">reference mortality and duplicate records. </t>
  </si>
  <si>
    <t>For registries with no information on Race, the results for All Races is shown in the area for Whites.</t>
  </si>
  <si>
    <t>Questions:</t>
  </si>
  <si>
    <t>Questions regarding this spreadsheet should be directed to the NAACCR Executive Office.</t>
  </si>
  <si>
    <t>If you want to save results for each year, do the calculations and then save the spreadsheet</t>
  </si>
  <si>
    <t>Documentation for Worksheet Formulas</t>
  </si>
  <si>
    <t>Your State/Province/Area</t>
  </si>
  <si>
    <t>Race/Sex</t>
  </si>
  <si>
    <t>(1)</t>
  </si>
  <si>
    <t>(2)</t>
  </si>
  <si>
    <t>(3)=(1)/(2)</t>
  </si>
  <si>
    <t>(4)</t>
  </si>
  <si>
    <t>(5)</t>
  </si>
  <si>
    <t>(6)=(4)/(5)</t>
  </si>
  <si>
    <t>(7)=(6)*(2)</t>
  </si>
  <si>
    <t>(8)=[(1)/(7)]*100</t>
  </si>
  <si>
    <t>(9)</t>
  </si>
  <si>
    <t>(10)=(5)/(9)</t>
  </si>
  <si>
    <t>(11)</t>
  </si>
  <si>
    <t>(12)=(6)*(11)</t>
  </si>
  <si>
    <t>(13)=[(1)/(12)]*100</t>
  </si>
  <si>
    <t xml:space="preserve">        Current Mortality for Your State/Province/Area</t>
  </si>
  <si>
    <t xml:space="preserve">        Reference Mortality for Your State/Province/Area</t>
  </si>
  <si>
    <t xml:space="preserve">         Incidence Rates for Your State/Province/Area</t>
  </si>
  <si>
    <t>Sum of Race, Gender Weighted</t>
  </si>
  <si>
    <t>(14)</t>
  </si>
  <si>
    <t>Formula for Column (11) is as follows:</t>
  </si>
  <si>
    <t>If (10)&lt;=1</t>
  </si>
  <si>
    <t xml:space="preserve">    then (11)=(1-AdjHigh)*(2) + AdjHigh*(10)*(2)</t>
  </si>
  <si>
    <t xml:space="preserve">    else (11)=(1-AdjLow)*(2) + AdjLow*(10)*(2)</t>
  </si>
  <si>
    <r>
      <t xml:space="preserve">   where AdjHigh and AdjLow are the reference mortality adjustment terms given on the </t>
    </r>
    <r>
      <rPr>
        <i/>
        <sz val="10"/>
        <rFont val="Arial"/>
        <family val="2"/>
      </rPr>
      <t>Adjustment Info</t>
    </r>
    <r>
      <rPr>
        <sz val="10"/>
        <rFont val="Arial"/>
        <family val="2"/>
      </rPr>
      <t xml:space="preserve"> sheet.</t>
    </r>
  </si>
  <si>
    <t>Formula for Cell (14) is as follows:</t>
  </si>
  <si>
    <t xml:space="preserve">    (14) = ((SumOfRaceMaleCompleteness*RaceMalePop + SumOfRaceFemaleCompleteness*RaceFemalePop)/RacePop)/100</t>
  </si>
  <si>
    <r>
      <t xml:space="preserve">   where RaceMalePop and RaceFemalePop are race-specific populations for males and females from the </t>
    </r>
    <r>
      <rPr>
        <i/>
        <sz val="10"/>
        <rFont val="Arial"/>
        <family val="2"/>
      </rPr>
      <t xml:space="preserve">Populations by Race and Sex </t>
    </r>
    <r>
      <rPr>
        <sz val="10"/>
        <rFont val="Arial"/>
        <family val="2"/>
      </rPr>
      <t>sheet,</t>
    </r>
  </si>
  <si>
    <r>
      <t xml:space="preserve">   and RacePop is the race-specific population for males and females combined from the </t>
    </r>
    <r>
      <rPr>
        <i/>
        <sz val="10"/>
        <rFont val="Arial"/>
        <family val="2"/>
      </rPr>
      <t>Populations by Race</t>
    </r>
    <r>
      <rPr>
        <sz val="10"/>
        <rFont val="Arial"/>
        <family val="2"/>
      </rPr>
      <t xml:space="preserve"> sheet.</t>
    </r>
  </si>
  <si>
    <t>Interim Completeness Estimates, Adjusted for Reference Mortality</t>
  </si>
  <si>
    <t>(A)</t>
  </si>
  <si>
    <t>(B)</t>
  </si>
  <si>
    <t>(C)</t>
  </si>
  <si>
    <t>(D)</t>
  </si>
  <si>
    <t>(E)</t>
  </si>
  <si>
    <t>(F)</t>
  </si>
  <si>
    <t>Final Completeness Estimates, Adjusted for Reference Mortality and Duplicates</t>
  </si>
  <si>
    <t>(AA)</t>
  </si>
  <si>
    <t>(BB)</t>
  </si>
  <si>
    <t>(CC)=(E)</t>
  </si>
  <si>
    <t>Race Proportional Completeness Estimates, Adjusted for Reference Mortality</t>
  </si>
  <si>
    <t>(DD)</t>
  </si>
  <si>
    <t>(EE)=(AA)/(CC)</t>
  </si>
  <si>
    <t>(FF)=(DD)/(EE)</t>
  </si>
  <si>
    <t>Formula for Row (DD) is as follows:</t>
  </si>
  <si>
    <t>(DD)=(AA) - [(AA)*(BB)]</t>
  </si>
  <si>
    <t>Target Mortality Higher Than Reference Mortality (AdjHigh)</t>
  </si>
  <si>
    <t>Target Mortality Lower Than Reference Mortality (AdjLow)</t>
  </si>
  <si>
    <t>Start Year</t>
  </si>
  <si>
    <t>End Year</t>
  </si>
  <si>
    <t>Types of Rates</t>
  </si>
  <si>
    <t>Registry Case Year</t>
  </si>
  <si>
    <t>Registry Mortality (Current) Years</t>
  </si>
  <si>
    <t>Registry Mortality (Reference) Years</t>
  </si>
  <si>
    <t>SEER11 Incidence Reference Years</t>
  </si>
  <si>
    <t>US Mortality Reference Years</t>
  </si>
  <si>
    <t>White</t>
  </si>
  <si>
    <t>Black</t>
  </si>
  <si>
    <t>Male</t>
  </si>
  <si>
    <t>Female</t>
  </si>
  <si>
    <t>SEER11 Incidence Rates, US Mortality Rates, and Rate Ratios</t>
  </si>
  <si>
    <t>SEER11</t>
  </si>
  <si>
    <t>US Mort</t>
  </si>
  <si>
    <t>SEER/US</t>
  </si>
  <si>
    <t>1996-2000</t>
  </si>
  <si>
    <t>Gender</t>
  </si>
  <si>
    <t>Race</t>
  </si>
  <si>
    <t>Cancer</t>
  </si>
  <si>
    <t xml:space="preserve">  White</t>
  </si>
  <si>
    <t xml:space="preserve">* The cancer rates for Male Prostate (Whites and Blacks) and Melanomas of the Skin (Blacks) are </t>
  </si>
  <si>
    <t xml:space="preserve">   not included in the completeness estimates.</t>
  </si>
  <si>
    <t xml:space="preserve">  Black</t>
  </si>
  <si>
    <t>with a new name, e.g., complete99PA.xls</t>
  </si>
  <si>
    <r>
      <t xml:space="preserve">Data for Columns (A), (B), (C), (D), and (F) are from the </t>
    </r>
    <r>
      <rPr>
        <i/>
        <sz val="10"/>
        <rFont val="Arial"/>
        <family val="2"/>
      </rPr>
      <t>Whites, Blacks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RegistryInfo</t>
    </r>
    <r>
      <rPr>
        <sz val="10"/>
        <rFont val="Arial"/>
        <family val="2"/>
      </rPr>
      <t xml:space="preserve"> worksheets.</t>
    </r>
  </si>
  <si>
    <t>Formula for Column (E) is (E)=[(A)*(B) + (C)*(D)]/(F)</t>
  </si>
  <si>
    <t>Formula for Column (F) is (B) + (D)</t>
  </si>
  <si>
    <t>Nunavut</t>
  </si>
  <si>
    <t>1997-2001</t>
  </si>
  <si>
    <t>2000-01</t>
  </si>
  <si>
    <t>1997-01</t>
  </si>
  <si>
    <t>Total Incidence Cases, 2001</t>
  </si>
  <si>
    <t>2001 Adjusted Total Incidence Cases</t>
  </si>
  <si>
    <t>2001 Expected Incidence Cases</t>
  </si>
  <si>
    <t>Final Completeness Estimate for 2001, Your State/Province/Area,</t>
  </si>
  <si>
    <t>Bladder (including in situ)</t>
  </si>
  <si>
    <t>Hodgkin Lymphoma</t>
  </si>
  <si>
    <t>Non-Hodgkin Lymphoma</t>
  </si>
  <si>
    <t>Worksheet for Completeness of Case Ascertainment, version 2.2.b</t>
  </si>
  <si>
    <t>Rates are per 100,000 and age-adjusted to the 2000 US Std Population (19 age groups - Census P25-1130) standard.</t>
  </si>
  <si>
    <t>1998-2002</t>
  </si>
  <si>
    <t>Sites are based on SEER Site Recode with Kaposi and mesothelioma</t>
  </si>
  <si>
    <t>Compute the age-adjusted cancer incidence and cancer mortality rates (adjusted to US Std Population (19 age groups - Census P25-1130) standard) for your registry for:</t>
  </si>
  <si>
    <t xml:space="preserve">   Rates are per 100,000 and age-adjusted to the 2000 US Std Population (19 age groups - Census P25-1130) standard.</t>
  </si>
  <si>
    <t xml:space="preserve">   Sites are based on SEER Site Recode with Kaposi and mesothelioma</t>
  </si>
  <si>
    <t>Unadjusted Results</t>
  </si>
  <si>
    <t>Unadjusted</t>
  </si>
  <si>
    <t>ALL</t>
  </si>
  <si>
    <t>1999</t>
  </si>
  <si>
    <t>2000</t>
  </si>
  <si>
    <t>1995</t>
  </si>
  <si>
    <t>1996</t>
  </si>
  <si>
    <t>1997</t>
  </si>
  <si>
    <t>1998</t>
  </si>
  <si>
    <t>2001</t>
  </si>
  <si>
    <t>2002</t>
  </si>
  <si>
    <t>1999-2003</t>
  </si>
  <si>
    <t>SEER 11</t>
  </si>
  <si>
    <t>US MORT</t>
  </si>
  <si>
    <t>RATE</t>
  </si>
  <si>
    <t>RATIO</t>
  </si>
  <si>
    <t>Puerto Rico</t>
  </si>
  <si>
    <t>Northwest Territories</t>
  </si>
  <si>
    <t>2000-2004</t>
  </si>
  <si>
    <t>Oral Cavity and Pharynx</t>
  </si>
  <si>
    <t xml:space="preserve">  The cancer rates for Female Breast (Whites and Blacks)  are not included in the completeness estimates.</t>
  </si>
  <si>
    <t>Breast*</t>
  </si>
  <si>
    <t>Melanomas of the Skin*</t>
  </si>
  <si>
    <t xml:space="preserve">   To include rates for prostate, melanomas, or breast it is necessary to unprotect the worksheet (go to tools, protection, unprotect worksheet)</t>
  </si>
  <si>
    <t>2001-2005</t>
  </si>
  <si>
    <t>2005</t>
  </si>
  <si>
    <t>2002-2006</t>
  </si>
  <si>
    <t>1991-1995</t>
  </si>
  <si>
    <t>1992-1996</t>
  </si>
  <si>
    <t>1993-1997</t>
  </si>
  <si>
    <t>1994-1998</t>
  </si>
  <si>
    <t>1995-1999</t>
  </si>
  <si>
    <t>Northwest Territory</t>
  </si>
  <si>
    <t>2003-2007</t>
  </si>
  <si>
    <t>2004-2008</t>
  </si>
  <si>
    <t>2005-2009</t>
  </si>
  <si>
    <t>2006-2010</t>
  </si>
  <si>
    <t xml:space="preserve">   CA - Greater California</t>
  </si>
  <si>
    <t>Newfoundland and Labrador</t>
  </si>
  <si>
    <t>2007-2011</t>
  </si>
  <si>
    <t>2008-2012</t>
  </si>
  <si>
    <t>2009-2013</t>
  </si>
  <si>
    <t>2010-2014</t>
  </si>
  <si>
    <t>2011-2015</t>
  </si>
  <si>
    <t>2012-2016</t>
  </si>
  <si>
    <t>2013-2017</t>
  </si>
  <si>
    <t>2014-2018</t>
  </si>
  <si>
    <t>Date of last spreadsheet update:  June 2021</t>
  </si>
  <si>
    <t>2015-2019</t>
  </si>
  <si>
    <t>2016-2020</t>
  </si>
  <si>
    <r>
      <t>Sources: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United States</t>
    </r>
    <r>
      <rPr>
        <sz val="10"/>
        <rFont val="Arial"/>
        <family val="2"/>
      </rPr>
      <t xml:space="preserve">:  US Census Bureau as of October 2022;  </t>
    </r>
    <r>
      <rPr>
        <u/>
        <sz val="10"/>
        <rFont val="Arial"/>
        <family val="2"/>
      </rPr>
      <t>Canada</t>
    </r>
    <r>
      <rPr>
        <sz val="10"/>
        <rFont val="Arial"/>
        <family val="2"/>
      </rPr>
      <t>:  StatCanada as of December 2022</t>
    </r>
  </si>
  <si>
    <t>State and Provincial Populations, by Race and Sex, 2010 through 2020</t>
  </si>
  <si>
    <t>MaleWhiteOral Cavity and Pharynx</t>
  </si>
  <si>
    <t>MaleWhiteEsophagus</t>
  </si>
  <si>
    <t>MaleWhiteStomach</t>
  </si>
  <si>
    <t>MaleWhiteColon and Rectum</t>
  </si>
  <si>
    <t>MaleWhiteLiver</t>
  </si>
  <si>
    <t>MaleWhitePancreas</t>
  </si>
  <si>
    <t>MaleWhiteLung and Bronchus</t>
  </si>
  <si>
    <t>MaleWhiteMelanomas of the Skin</t>
  </si>
  <si>
    <t>MaleWhiteBreast</t>
  </si>
  <si>
    <t>MaleWhiteProstate*</t>
  </si>
  <si>
    <t>MaleWhiteBladder (including in situ)</t>
  </si>
  <si>
    <t>MaleWhiteKidney and Renal Pelvis</t>
  </si>
  <si>
    <t>MaleWhiteBrain and Other Nervous System</t>
  </si>
  <si>
    <t>MaleWhiteHodgkin Lymphoma</t>
  </si>
  <si>
    <t>MaleWhiteNon-Hodgkin Lymphoma</t>
  </si>
  <si>
    <t>MaleWhiteMultiple Myeloma</t>
  </si>
  <si>
    <t>MaleWhiteLeukemias</t>
  </si>
  <si>
    <t>FemaleWhiteOral Cavity and Pharynx</t>
  </si>
  <si>
    <t>FemaleWhiteEsophagus</t>
  </si>
  <si>
    <t>FemaleWhiteStomach</t>
  </si>
  <si>
    <t>FemaleWhiteColon and Rectum</t>
  </si>
  <si>
    <t>FemaleWhiteLiver</t>
  </si>
  <si>
    <t>FemaleWhitePancreas</t>
  </si>
  <si>
    <t>FemaleWhiteLung and Bronchus</t>
  </si>
  <si>
    <t>FemaleWhiteMelanomas of the Skin</t>
  </si>
  <si>
    <t>FemaleWhiteBreast</t>
  </si>
  <si>
    <t>FemaleWhiteCervix</t>
  </si>
  <si>
    <t>FemaleWhiteCorpus and Uterus, NOS</t>
  </si>
  <si>
    <t>FemaleWhiteOvary</t>
  </si>
  <si>
    <t>FemaleWhiteBladder (including in situ)</t>
  </si>
  <si>
    <t>FemaleWhiteKidney and Renal Pelvis</t>
  </si>
  <si>
    <t>FemaleWhiteBrain and Other Nervous System</t>
  </si>
  <si>
    <t>FemaleWhiteHodgkin Lymphoma</t>
  </si>
  <si>
    <t>FemaleWhiteNon-Hodgkin Lymphoma</t>
  </si>
  <si>
    <t>FemaleWhiteMultiple Myeloma</t>
  </si>
  <si>
    <t>FemaleWhiteLeukemias</t>
  </si>
  <si>
    <t>MaleBlackOral Cavity and Pharynx</t>
  </si>
  <si>
    <t>MaleBlackEsophagus</t>
  </si>
  <si>
    <t>MaleBlackStomach</t>
  </si>
  <si>
    <t>MaleBlackColon and Rectum</t>
  </si>
  <si>
    <t>MaleBlackLiver</t>
  </si>
  <si>
    <t>MaleBlackPancreas</t>
  </si>
  <si>
    <t>MaleBlackLung and Bronchus</t>
  </si>
  <si>
    <t>MaleBlackMelanomas of the Skin</t>
  </si>
  <si>
    <t>MaleBlackBreast</t>
  </si>
  <si>
    <t>MaleBlackProstate*</t>
  </si>
  <si>
    <t>MaleBlackBladder (including in situ)</t>
  </si>
  <si>
    <t>MaleBlackKidney and Renal Pelvis</t>
  </si>
  <si>
    <t>MaleBlackBrain and Other Nervous System</t>
  </si>
  <si>
    <t>MaleBlackHodgkin Lymphoma</t>
  </si>
  <si>
    <t>MaleBlackNon-Hodgkin Lymphoma</t>
  </si>
  <si>
    <t>MaleBlackMultiple Myeloma</t>
  </si>
  <si>
    <t>MaleBlackLeukemias</t>
  </si>
  <si>
    <t>FemaleBlackOral Cavity and Pharynx</t>
  </si>
  <si>
    <t>FemaleBlackEsophagus</t>
  </si>
  <si>
    <t>FemaleBlackStomach</t>
  </si>
  <si>
    <t>FemaleBlackColon and Rectum</t>
  </si>
  <si>
    <t>FemaleBlackLiver</t>
  </si>
  <si>
    <t>FemaleBlackPancreas</t>
  </si>
  <si>
    <t>FemaleBlackLung and Bronchus</t>
  </si>
  <si>
    <t>FemaleBlackMelanomas of the Skin</t>
  </si>
  <si>
    <t>FemaleBlackBreast</t>
  </si>
  <si>
    <t>FemaleBlackCervix</t>
  </si>
  <si>
    <t>FemaleBlackCorpus and Uterus, NOS</t>
  </si>
  <si>
    <t>FemaleBlackOvary</t>
  </si>
  <si>
    <t>FemaleBlackBladder (including in situ)</t>
  </si>
  <si>
    <t>FemaleBlackKidney and Renal Pelvis</t>
  </si>
  <si>
    <t>FemaleBlackBrain and Other Nervous System</t>
  </si>
  <si>
    <t>FemaleBlackHodgkin Lymphoma</t>
  </si>
  <si>
    <t>FemaleBlackNon-Hodgkin Lymphoma</t>
  </si>
  <si>
    <t>FemaleBlackMultiple Myeloma</t>
  </si>
  <si>
    <t>FemaleBlackLeukemias</t>
  </si>
  <si>
    <t xml:space="preserve">Sources:  Incidence:  NCI SEER Program, November 2022 Data Submission;  Mortality:  NCHS as of May 2022;  </t>
  </si>
  <si>
    <t xml:space="preserve">                Populations:  US Census Bureau as of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</si>
</sst>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"/>
    <numFmt numFmtId="165" formatCode="0.0000"/>
    <numFmt numFmtId="166" formatCode="_(* #,##0_);_(* \(#,##0\);_(* &quot;-&quot;??_);_(@_)"/>
    <numFmt numFmtId="167" formatCode="0.0%"/>
    <numFmt numFmtId="168" formatCode="0.0&quot;%&quot;"/>
    <numFmt numFmtId="169" formatCode="00"/>
    <numFmt numFmtId="170" formatCode="0.000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1" xfId="0" applyNumberFormat="1" applyFont="1" applyBorder="1" applyAlignment="1">
      <alignment horizontal="right"/>
    </xf>
    <xf numFmtId="0" fontId="5" fillId="0" borderId="0" xfId="0" applyFont="1"/>
    <xf numFmtId="164" fontId="3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4" fillId="0" borderId="3" xfId="1" applyFont="1" applyBorder="1" applyAlignment="1">
      <alignment horizontal="right"/>
    </xf>
    <xf numFmtId="43" fontId="4" fillId="0" borderId="7" xfId="1" applyFont="1" applyBorder="1" applyAlignment="1">
      <alignment horizontal="right"/>
    </xf>
    <xf numFmtId="2" fontId="4" fillId="0" borderId="4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43" fontId="4" fillId="0" borderId="14" xfId="1" applyFont="1" applyBorder="1" applyAlignment="1">
      <alignment horizontal="right"/>
    </xf>
    <xf numFmtId="43" fontId="4" fillId="0" borderId="15" xfId="1" applyFont="1" applyBorder="1" applyAlignment="1">
      <alignment horizontal="right"/>
    </xf>
    <xf numFmtId="43" fontId="4" fillId="0" borderId="16" xfId="1" applyFont="1" applyBorder="1" applyAlignment="1">
      <alignment horizontal="right"/>
    </xf>
    <xf numFmtId="43" fontId="4" fillId="0" borderId="2" xfId="1" applyFont="1" applyBorder="1" applyAlignment="1">
      <alignment horizontal="right"/>
    </xf>
    <xf numFmtId="43" fontId="4" fillId="0" borderId="12" xfId="1" applyFont="1" applyBorder="1" applyAlignment="1">
      <alignment horizontal="right"/>
    </xf>
    <xf numFmtId="43" fontId="4" fillId="0" borderId="13" xfId="1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167" fontId="0" fillId="0" borderId="18" xfId="2" applyNumberFormat="1" applyFont="1" applyBorder="1" applyAlignment="1">
      <alignment horizontal="center"/>
    </xf>
    <xf numFmtId="166" fontId="0" fillId="0" borderId="19" xfId="1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49" fontId="7" fillId="0" borderId="0" xfId="2" applyNumberFormat="1" applyFont="1" applyAlignment="1">
      <alignment horizontal="center"/>
    </xf>
    <xf numFmtId="0" fontId="7" fillId="0" borderId="0" xfId="0" applyFont="1"/>
    <xf numFmtId="49" fontId="0" fillId="0" borderId="0" xfId="1" applyNumberFormat="1" applyFont="1" applyFill="1" applyAlignment="1" applyProtection="1">
      <alignment horizontal="center"/>
    </xf>
    <xf numFmtId="49" fontId="0" fillId="0" borderId="0" xfId="2" applyNumberFormat="1" applyFont="1" applyFill="1" applyAlignment="1" applyProtection="1">
      <alignment horizontal="center"/>
    </xf>
    <xf numFmtId="0" fontId="8" fillId="0" borderId="0" xfId="0" applyFont="1"/>
    <xf numFmtId="166" fontId="8" fillId="0" borderId="0" xfId="1" applyNumberFormat="1" applyFont="1" applyFill="1" applyProtection="1"/>
    <xf numFmtId="0" fontId="9" fillId="0" borderId="0" xfId="0" applyFont="1" applyBorder="1"/>
    <xf numFmtId="0" fontId="8" fillId="0" borderId="0" xfId="0" applyFont="1" applyBorder="1"/>
    <xf numFmtId="0" fontId="8" fillId="2" borderId="0" xfId="0" applyFont="1" applyFill="1" applyProtection="1">
      <protection locked="0"/>
    </xf>
    <xf numFmtId="0" fontId="8" fillId="2" borderId="0" xfId="0" applyFont="1" applyFill="1" applyAlignment="1" applyProtection="1">
      <alignment horizontal="right"/>
      <protection locked="0"/>
    </xf>
    <xf numFmtId="166" fontId="8" fillId="2" borderId="0" xfId="1" applyNumberFormat="1" applyFont="1" applyFill="1" applyProtection="1">
      <protection locked="0"/>
    </xf>
    <xf numFmtId="0" fontId="10" fillId="0" borderId="0" xfId="0" applyFont="1"/>
    <xf numFmtId="49" fontId="10" fillId="0" borderId="0" xfId="0" applyNumberFormat="1" applyFont="1"/>
    <xf numFmtId="49" fontId="11" fillId="0" borderId="0" xfId="0" applyNumberFormat="1" applyFont="1"/>
    <xf numFmtId="0" fontId="11" fillId="0" borderId="0" xfId="0" applyFont="1"/>
    <xf numFmtId="49" fontId="12" fillId="0" borderId="0" xfId="0" applyNumberFormat="1" applyFont="1"/>
    <xf numFmtId="49" fontId="4" fillId="3" borderId="12" xfId="0" applyNumberFormat="1" applyFont="1" applyFill="1" applyBorder="1" applyAlignment="1">
      <alignment horizontal="center"/>
    </xf>
    <xf numFmtId="49" fontId="4" fillId="3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0" fontId="13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0" fontId="13" fillId="0" borderId="0" xfId="0" applyFont="1"/>
    <xf numFmtId="49" fontId="14" fillId="0" borderId="0" xfId="0" applyNumberFormat="1" applyFont="1"/>
    <xf numFmtId="0" fontId="9" fillId="0" borderId="0" xfId="0" applyFont="1"/>
    <xf numFmtId="167" fontId="13" fillId="0" borderId="3" xfId="2" applyNumberFormat="1" applyFont="1" applyBorder="1"/>
    <xf numFmtId="166" fontId="10" fillId="0" borderId="0" xfId="1" applyNumberFormat="1" applyFont="1" applyFill="1" applyProtection="1"/>
    <xf numFmtId="167" fontId="10" fillId="0" borderId="0" xfId="0" applyNumberFormat="1" applyFont="1"/>
    <xf numFmtId="166" fontId="10" fillId="0" borderId="0" xfId="1" applyNumberFormat="1" applyFont="1"/>
    <xf numFmtId="0" fontId="0" fillId="0" borderId="0" xfId="0" applyBorder="1"/>
    <xf numFmtId="49" fontId="7" fillId="0" borderId="0" xfId="0" applyNumberFormat="1" applyFont="1"/>
    <xf numFmtId="0" fontId="10" fillId="0" borderId="20" xfId="0" applyFont="1" applyBorder="1" applyAlignment="1">
      <alignment horizontal="right"/>
    </xf>
    <xf numFmtId="0" fontId="10" fillId="0" borderId="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6" fontId="8" fillId="0" borderId="21" xfId="1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67" fontId="9" fillId="0" borderId="22" xfId="2" applyNumberFormat="1" applyFont="1" applyBorder="1" applyAlignment="1">
      <alignment horizontal="right"/>
    </xf>
    <xf numFmtId="2" fontId="0" fillId="0" borderId="0" xfId="0" applyNumberFormat="1"/>
    <xf numFmtId="3" fontId="8" fillId="0" borderId="0" xfId="0" applyNumberFormat="1" applyFont="1"/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43" fontId="4" fillId="0" borderId="23" xfId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43" fontId="4" fillId="0" borderId="24" xfId="1" applyFont="1" applyBorder="1" applyAlignment="1">
      <alignment horizontal="right"/>
    </xf>
    <xf numFmtId="164" fontId="4" fillId="0" borderId="25" xfId="0" applyNumberFormat="1" applyFont="1" applyBorder="1" applyAlignment="1">
      <alignment horizontal="right"/>
    </xf>
    <xf numFmtId="0" fontId="5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/>
    <xf numFmtId="0" fontId="4" fillId="0" borderId="26" xfId="0" applyFont="1" applyBorder="1"/>
    <xf numFmtId="0" fontId="4" fillId="0" borderId="4" xfId="0" applyFont="1" applyBorder="1"/>
    <xf numFmtId="0" fontId="4" fillId="0" borderId="30" xfId="0" applyFont="1" applyBorder="1"/>
    <xf numFmtId="0" fontId="4" fillId="0" borderId="6" xfId="0" applyFont="1" applyBorder="1"/>
    <xf numFmtId="10" fontId="4" fillId="0" borderId="0" xfId="2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9" fillId="0" borderId="31" xfId="0" applyFont="1" applyBorder="1" applyAlignment="1">
      <alignment horizontal="centerContinuous"/>
    </xf>
    <xf numFmtId="0" fontId="9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64" fontId="3" fillId="0" borderId="34" xfId="0" applyNumberFormat="1" applyFont="1" applyBorder="1" applyAlignment="1">
      <alignment horizontal="centerContinuous"/>
    </xf>
    <xf numFmtId="164" fontId="3" fillId="0" borderId="35" xfId="0" applyNumberFormat="1" applyFont="1" applyBorder="1" applyAlignment="1">
      <alignment horizontal="centerContinuous"/>
    </xf>
    <xf numFmtId="164" fontId="3" fillId="0" borderId="36" xfId="0" applyNumberFormat="1" applyFont="1" applyBorder="1" applyAlignment="1">
      <alignment horizontal="centerContinuous"/>
    </xf>
    <xf numFmtId="164" fontId="3" fillId="0" borderId="12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4" fontId="3" fillId="0" borderId="4" xfId="0" applyNumberFormat="1" applyFont="1" applyBorder="1" applyAlignment="1">
      <alignment horizontal="centerContinuous"/>
    </xf>
    <xf numFmtId="2" fontId="3" fillId="0" borderId="34" xfId="0" applyNumberFormat="1" applyFont="1" applyBorder="1" applyAlignment="1">
      <alignment horizontal="centerContinuous"/>
    </xf>
    <xf numFmtId="2" fontId="3" fillId="0" borderId="35" xfId="0" applyNumberFormat="1" applyFont="1" applyBorder="1" applyAlignment="1">
      <alignment horizontal="centerContinuous"/>
    </xf>
    <xf numFmtId="2" fontId="3" fillId="0" borderId="36" xfId="0" applyNumberFormat="1" applyFont="1" applyBorder="1" applyAlignment="1">
      <alignment horizontal="centerContinuous"/>
    </xf>
    <xf numFmtId="2" fontId="3" fillId="0" borderId="12" xfId="0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2" fontId="3" fillId="0" borderId="4" xfId="0" applyNumberFormat="1" applyFont="1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5" fillId="0" borderId="0" xfId="0" applyFont="1" applyBorder="1" applyAlignment="1"/>
    <xf numFmtId="0" fontId="13" fillId="0" borderId="0" xfId="0" applyFont="1" applyBorder="1" applyAlignment="1"/>
    <xf numFmtId="0" fontId="0" fillId="0" borderId="0" xfId="0" applyAlignment="1"/>
    <xf numFmtId="2" fontId="4" fillId="0" borderId="0" xfId="0" applyNumberFormat="1" applyFont="1"/>
    <xf numFmtId="10" fontId="4" fillId="0" borderId="0" xfId="1" applyNumberFormat="1" applyFont="1" applyBorder="1" applyAlignment="1"/>
    <xf numFmtId="49" fontId="4" fillId="0" borderId="6" xfId="1" applyNumberFormat="1" applyFont="1" applyBorder="1" applyAlignment="1">
      <alignment horizontal="center"/>
    </xf>
    <xf numFmtId="167" fontId="8" fillId="0" borderId="0" xfId="2" applyNumberFormat="1" applyFont="1" applyFill="1" applyProtection="1"/>
    <xf numFmtId="0" fontId="4" fillId="2" borderId="23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167" fontId="4" fillId="0" borderId="5" xfId="1" applyNumberFormat="1" applyFont="1" applyBorder="1" applyAlignment="1"/>
    <xf numFmtId="2" fontId="4" fillId="2" borderId="23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2" fontId="4" fillId="2" borderId="13" xfId="0" applyNumberFormat="1" applyFont="1" applyFill="1" applyBorder="1" applyProtection="1">
      <protection locked="0"/>
    </xf>
    <xf numFmtId="2" fontId="3" fillId="0" borderId="12" xfId="0" applyNumberFormat="1" applyFont="1" applyBorder="1" applyAlignment="1">
      <alignment horizontal="center"/>
    </xf>
    <xf numFmtId="2" fontId="17" fillId="0" borderId="0" xfId="0" applyNumberFormat="1" applyFont="1"/>
    <xf numFmtId="3" fontId="0" fillId="0" borderId="0" xfId="0" applyNumberFormat="1"/>
    <xf numFmtId="1" fontId="8" fillId="0" borderId="0" xfId="0" applyNumberFormat="1" applyFont="1" applyAlignment="1">
      <alignment horizontal="right"/>
    </xf>
    <xf numFmtId="2" fontId="17" fillId="0" borderId="13" xfId="0" applyNumberFormat="1" applyFont="1" applyBorder="1"/>
    <xf numFmtId="43" fontId="4" fillId="0" borderId="2" xfId="1" applyNumberFormat="1" applyFont="1" applyBorder="1" applyAlignment="1">
      <alignment horizontal="right"/>
    </xf>
    <xf numFmtId="43" fontId="4" fillId="0" borderId="7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168" fontId="8" fillId="2" borderId="0" xfId="2" applyNumberFormat="1" applyFont="1" applyFill="1" applyProtection="1">
      <protection locked="0"/>
    </xf>
    <xf numFmtId="168" fontId="10" fillId="0" borderId="0" xfId="2" applyNumberFormat="1" applyFont="1" applyFill="1" applyProtection="1"/>
    <xf numFmtId="2" fontId="13" fillId="0" borderId="0" xfId="0" applyNumberFormat="1" applyFont="1"/>
    <xf numFmtId="2" fontId="5" fillId="0" borderId="0" xfId="0" applyNumberFormat="1" applyFont="1"/>
    <xf numFmtId="0" fontId="3" fillId="0" borderId="37" xfId="0" applyNumberFormat="1" applyFont="1" applyBorder="1"/>
    <xf numFmtId="0" fontId="3" fillId="0" borderId="37" xfId="0" applyNumberFormat="1" applyFont="1" applyBorder="1" applyAlignment="1">
      <alignment horizontal="center"/>
    </xf>
    <xf numFmtId="0" fontId="4" fillId="0" borderId="0" xfId="0" applyNumberFormat="1" applyFont="1"/>
    <xf numFmtId="169" fontId="10" fillId="0" borderId="0" xfId="0" applyNumberFormat="1" applyFont="1" applyAlignment="1">
      <alignment horizontal="center"/>
    </xf>
    <xf numFmtId="0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" fontId="17" fillId="0" borderId="5" xfId="0" applyNumberFormat="1" applyFont="1" applyBorder="1"/>
    <xf numFmtId="0" fontId="13" fillId="0" borderId="0" xfId="0" applyFont="1" applyAlignment="1">
      <alignment horizontal="left"/>
    </xf>
    <xf numFmtId="0" fontId="3" fillId="0" borderId="3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4" fillId="0" borderId="43" xfId="0" applyFont="1" applyBorder="1"/>
    <xf numFmtId="0" fontId="0" fillId="0" borderId="0" xfId="0" applyFill="1"/>
    <xf numFmtId="0" fontId="4" fillId="0" borderId="0" xfId="0" applyFont="1" applyFill="1" applyBorder="1"/>
    <xf numFmtId="3" fontId="0" fillId="0" borderId="0" xfId="0" applyNumberFormat="1" applyFill="1"/>
    <xf numFmtId="0" fontId="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20" fillId="0" borderId="0" xfId="0" applyFont="1" applyFill="1"/>
    <xf numFmtId="0" fontId="21" fillId="0" borderId="0" xfId="0" applyFont="1"/>
    <xf numFmtId="0" fontId="10" fillId="0" borderId="1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2" fontId="4" fillId="0" borderId="0" xfId="0" applyNumberFormat="1" applyFont="1" applyFill="1"/>
    <xf numFmtId="0" fontId="4" fillId="0" borderId="0" xfId="0" applyNumberFormat="1" applyFont="1" applyFill="1"/>
    <xf numFmtId="0" fontId="4" fillId="0" borderId="0" xfId="0" applyNumberFormat="1" applyFont="1" applyFill="1" applyBorder="1" applyAlignment="1">
      <alignment horizontal="left"/>
    </xf>
    <xf numFmtId="2" fontId="0" fillId="0" borderId="0" xfId="0" applyNumberFormat="1" applyFill="1"/>
    <xf numFmtId="0" fontId="3" fillId="0" borderId="37" xfId="0" applyNumberFormat="1" applyFont="1" applyFill="1" applyBorder="1"/>
    <xf numFmtId="0" fontId="3" fillId="0" borderId="37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0" fillId="0" borderId="0" xfId="0" applyFill="1" applyBorder="1"/>
    <xf numFmtId="3" fontId="4" fillId="0" borderId="0" xfId="0" applyNumberFormat="1" applyFont="1" applyFill="1" applyBorder="1"/>
    <xf numFmtId="167" fontId="4" fillId="0" borderId="5" xfId="1" applyNumberFormat="1" applyFont="1" applyBorder="1" applyAlignment="1">
      <alignment horizontal="right"/>
    </xf>
    <xf numFmtId="43" fontId="4" fillId="0" borderId="12" xfId="1" applyFont="1" applyFill="1" applyBorder="1" applyProtection="1"/>
    <xf numFmtId="0" fontId="4" fillId="4" borderId="0" xfId="0" applyFont="1" applyFill="1" applyBorder="1" applyProtection="1"/>
    <xf numFmtId="0" fontId="4" fillId="4" borderId="0" xfId="0" applyFont="1" applyFill="1" applyProtection="1"/>
    <xf numFmtId="2" fontId="4" fillId="4" borderId="12" xfId="0" applyNumberFormat="1" applyFont="1" applyFill="1" applyBorder="1" applyProtection="1"/>
    <xf numFmtId="2" fontId="4" fillId="0" borderId="12" xfId="0" applyNumberFormat="1" applyFont="1" applyBorder="1" applyProtection="1"/>
    <xf numFmtId="2" fontId="0" fillId="0" borderId="0" xfId="0" applyNumberFormat="1" applyProtection="1"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2" fontId="3" fillId="0" borderId="37" xfId="0" applyNumberFormat="1" applyFont="1" applyBorder="1" applyAlignment="1" applyProtection="1">
      <alignment horizontal="center"/>
      <protection locked="0"/>
    </xf>
    <xf numFmtId="2" fontId="0" fillId="0" borderId="0" xfId="0" applyNumberFormat="1" applyFill="1" applyProtection="1">
      <protection locked="0"/>
    </xf>
    <xf numFmtId="2" fontId="3" fillId="0" borderId="0" xfId="0" applyNumberFormat="1" applyFont="1" applyFill="1" applyAlignment="1" applyProtection="1">
      <alignment horizontal="center"/>
      <protection locked="0"/>
    </xf>
    <xf numFmtId="2" fontId="3" fillId="0" borderId="37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0" fontId="0" fillId="0" borderId="0" xfId="0" applyProtection="1">
      <protection locked="0"/>
    </xf>
    <xf numFmtId="170" fontId="0" fillId="0" borderId="0" xfId="0" applyNumberFormat="1" applyProtection="1">
      <protection locked="0"/>
    </xf>
    <xf numFmtId="2" fontId="17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Protection="1"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3" fillId="0" borderId="37" xfId="0" applyNumberFormat="1" applyFont="1" applyBorder="1" applyAlignment="1" applyProtection="1">
      <alignment horizontal="center"/>
      <protection hidden="1"/>
    </xf>
    <xf numFmtId="43" fontId="4" fillId="0" borderId="0" xfId="1" applyNumberFormat="1" applyFont="1" applyFill="1" applyProtection="1">
      <protection hidden="1"/>
    </xf>
    <xf numFmtId="2" fontId="0" fillId="0" borderId="0" xfId="0" applyNumberFormat="1" applyFill="1" applyProtection="1">
      <protection hidden="1"/>
    </xf>
    <xf numFmtId="2" fontId="0" fillId="0" borderId="0" xfId="0" applyNumberFormat="1" applyFill="1" applyBorder="1" applyProtection="1">
      <protection hidden="1"/>
    </xf>
    <xf numFmtId="2" fontId="3" fillId="0" borderId="0" xfId="0" applyNumberFormat="1" applyFont="1" applyFill="1" applyAlignment="1" applyProtection="1">
      <alignment horizontal="center"/>
      <protection hidden="1"/>
    </xf>
    <xf numFmtId="2" fontId="3" fillId="0" borderId="37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Fill="1" applyProtection="1">
      <protection hidden="1"/>
    </xf>
    <xf numFmtId="2" fontId="4" fillId="0" borderId="0" xfId="0" applyNumberFormat="1" applyFont="1" applyProtection="1">
      <protection hidden="1"/>
    </xf>
    <xf numFmtId="0" fontId="0" fillId="0" borderId="0" xfId="0" applyProtection="1">
      <protection hidden="1"/>
    </xf>
    <xf numFmtId="170" fontId="0" fillId="0" borderId="0" xfId="0" applyNumberFormat="1" applyProtection="1">
      <protection hidden="1"/>
    </xf>
    <xf numFmtId="2" fontId="17" fillId="0" borderId="0" xfId="0" applyNumberFormat="1" applyFont="1" applyProtection="1"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170" fontId="0" fillId="0" borderId="0" xfId="0" applyNumberFormat="1" applyFill="1" applyProtection="1">
      <protection locked="0"/>
    </xf>
    <xf numFmtId="2" fontId="17" fillId="0" borderId="0" xfId="0" applyNumberFormat="1" applyFont="1" applyFill="1" applyProtection="1">
      <protection locked="0"/>
    </xf>
    <xf numFmtId="170" fontId="4" fillId="0" borderId="0" xfId="0" applyNumberFormat="1" applyFont="1" applyFill="1" applyProtection="1">
      <protection locked="0"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2" fontId="18" fillId="0" borderId="0" xfId="0" applyNumberFormat="1" applyFont="1" applyAlignment="1" applyProtection="1">
      <alignment horizontal="center"/>
      <protection locked="0"/>
    </xf>
    <xf numFmtId="2" fontId="18" fillId="0" borderId="37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2" fontId="5" fillId="0" borderId="0" xfId="0" applyNumberFormat="1" applyFont="1" applyAlignment="1"/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/>
    <xf numFmtId="3" fontId="0" fillId="0" borderId="0" xfId="0" applyNumberFormat="1"/>
    <xf numFmtId="0" fontId="3" fillId="0" borderId="3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6</xdr:col>
      <xdr:colOff>19050</xdr:colOff>
      <xdr:row>1</xdr:row>
      <xdr:rowOff>9525</xdr:rowOff>
    </xdr:to>
    <xdr:sp macro="" textlink="">
      <xdr:nvSpPr>
        <xdr:cNvPr id="5136" name="Line 1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ShapeType="1"/>
        </xdr:cNvSpPr>
      </xdr:nvSpPr>
      <xdr:spPr bwMode="auto">
        <a:xfrm>
          <a:off x="9525" y="314325"/>
          <a:ext cx="5886450" cy="0"/>
        </a:xfrm>
        <a:prstGeom prst="line">
          <a:avLst/>
        </a:prstGeom>
        <a:noFill/>
        <a:ln w="2476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9</xdr:row>
      <xdr:rowOff>38100</xdr:rowOff>
    </xdr:from>
    <xdr:to>
      <xdr:col>1</xdr:col>
      <xdr:colOff>314325</xdr:colOff>
      <xdr:row>11</xdr:row>
      <xdr:rowOff>133350</xdr:rowOff>
    </xdr:to>
    <xdr:sp macro="" textlink="">
      <xdr:nvSpPr>
        <xdr:cNvPr id="6192" name="Drawing 11">
          <a:extLst>
            <a:ext uri="{FF2B5EF4-FFF2-40B4-BE49-F238E27FC236}">
              <a16:creationId xmlns:a16="http://schemas.microsoft.com/office/drawing/2014/main" id="{00000000-0008-0000-0500-000030180000}"/>
            </a:ext>
          </a:extLst>
        </xdr:cNvPr>
        <xdr:cNvSpPr>
          <a:spLocks/>
        </xdr:cNvSpPr>
      </xdr:nvSpPr>
      <xdr:spPr bwMode="auto">
        <a:xfrm>
          <a:off x="2162175" y="1485900"/>
          <a:ext cx="0" cy="400050"/>
        </a:xfrm>
        <a:custGeom>
          <a:avLst/>
          <a:gdLst>
            <a:gd name="T0" fmla="*/ 0 w 16384"/>
            <a:gd name="T1" fmla="*/ 0 h 16384"/>
            <a:gd name="T2" fmla="*/ 0 w 16384"/>
            <a:gd name="T3" fmla="*/ 2147483647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295275</xdr:colOff>
      <xdr:row>9</xdr:row>
      <xdr:rowOff>19050</xdr:rowOff>
    </xdr:from>
    <xdr:to>
      <xdr:col>2</xdr:col>
      <xdr:colOff>295275</xdr:colOff>
      <xdr:row>10</xdr:row>
      <xdr:rowOff>133350</xdr:rowOff>
    </xdr:to>
    <xdr:sp macro="" textlink="">
      <xdr:nvSpPr>
        <xdr:cNvPr id="6193" name="Drawing 12">
          <a:extLst>
            <a:ext uri="{FF2B5EF4-FFF2-40B4-BE49-F238E27FC236}">
              <a16:creationId xmlns:a16="http://schemas.microsoft.com/office/drawing/2014/main" id="{00000000-0008-0000-0500-000031180000}"/>
            </a:ext>
          </a:extLst>
        </xdr:cNvPr>
        <xdr:cNvSpPr>
          <a:spLocks/>
        </xdr:cNvSpPr>
      </xdr:nvSpPr>
      <xdr:spPr bwMode="auto">
        <a:xfrm>
          <a:off x="2752725" y="1466850"/>
          <a:ext cx="0" cy="266700"/>
        </a:xfrm>
        <a:custGeom>
          <a:avLst/>
          <a:gdLst>
            <a:gd name="T0" fmla="*/ 0 w 16384"/>
            <a:gd name="T1" fmla="*/ 0 h 16384"/>
            <a:gd name="T2" fmla="*/ 0 w 16384"/>
            <a:gd name="T3" fmla="*/ 1150354165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9</xdr:row>
      <xdr:rowOff>38100</xdr:rowOff>
    </xdr:from>
    <xdr:to>
      <xdr:col>9</xdr:col>
      <xdr:colOff>304800</xdr:colOff>
      <xdr:row>10</xdr:row>
      <xdr:rowOff>133350</xdr:rowOff>
    </xdr:to>
    <xdr:sp macro="" textlink="">
      <xdr:nvSpPr>
        <xdr:cNvPr id="6194" name="Drawing 13">
          <a:extLst>
            <a:ext uri="{FF2B5EF4-FFF2-40B4-BE49-F238E27FC236}">
              <a16:creationId xmlns:a16="http://schemas.microsoft.com/office/drawing/2014/main" id="{00000000-0008-0000-0500-000032180000}"/>
            </a:ext>
          </a:extLst>
        </xdr:cNvPr>
        <xdr:cNvSpPr>
          <a:spLocks/>
        </xdr:cNvSpPr>
      </xdr:nvSpPr>
      <xdr:spPr bwMode="auto">
        <a:xfrm>
          <a:off x="7391400" y="1485900"/>
          <a:ext cx="0" cy="247650"/>
        </a:xfrm>
        <a:custGeom>
          <a:avLst/>
          <a:gdLst>
            <a:gd name="T0" fmla="*/ 0 w 16384"/>
            <a:gd name="T1" fmla="*/ 0 h 16384"/>
            <a:gd name="T2" fmla="*/ 0 w 16384"/>
            <a:gd name="T3" fmla="*/ 855249919 h 16384"/>
            <a:gd name="T4" fmla="*/ 0 60000 65536"/>
            <a:gd name="T5" fmla="*/ 0 60000 65536"/>
            <a:gd name="T6" fmla="*/ 0 w 16384"/>
            <a:gd name="T7" fmla="*/ 0 h 16384"/>
            <a:gd name="T8" fmla="*/ 0 w 16384"/>
            <a:gd name="T9" fmla="*/ 16384 h 16384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6384" h="16384">
              <a:moveTo>
                <a:pt x="0" y="0"/>
              </a:move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</sheetPr>
  <dimension ref="A1:I106"/>
  <sheetViews>
    <sheetView showGridLines="0" tabSelected="1" workbookViewId="0"/>
  </sheetViews>
  <sheetFormatPr defaultColWidth="9.140625" defaultRowHeight="15" x14ac:dyDescent="0.2"/>
  <cols>
    <col min="1" max="1" width="13.7109375" style="65" customWidth="1"/>
    <col min="2" max="2" width="14.7109375" style="65" customWidth="1"/>
    <col min="3" max="3" width="13.7109375" style="65" customWidth="1"/>
    <col min="4" max="4" width="14.7109375" style="65" customWidth="1"/>
    <col min="5" max="5" width="13.7109375" style="65" customWidth="1"/>
    <col min="6" max="6" width="17.5703125" style="65" customWidth="1"/>
    <col min="7" max="7" width="2.7109375" style="65" customWidth="1"/>
    <col min="8" max="10" width="9.140625" style="65"/>
    <col min="11" max="11" width="9.42578125" style="65" customWidth="1"/>
    <col min="12" max="16384" width="9.140625" style="65"/>
  </cols>
  <sheetData>
    <row r="1" spans="1:9" ht="24" customHeight="1" x14ac:dyDescent="0.25">
      <c r="A1" s="185" t="str">
        <f>'Adjustment Info'!A1</f>
        <v>Worksheet for Completeness of Case Ascertainment, version 2.2.b</v>
      </c>
      <c r="B1" s="68"/>
      <c r="C1" s="68"/>
      <c r="D1" s="68"/>
      <c r="E1" s="68"/>
      <c r="F1" s="68"/>
    </row>
    <row r="2" spans="1:9" ht="20.100000000000001" customHeight="1" x14ac:dyDescent="0.25">
      <c r="A2" s="119" t="str">
        <f>'Adjustment Info'!A2</f>
        <v>Alabama, Year of Diagnosis 2020</v>
      </c>
      <c r="B2" s="119"/>
      <c r="C2" s="119"/>
      <c r="D2" s="119"/>
      <c r="E2" s="119"/>
      <c r="F2" s="119"/>
    </row>
    <row r="3" spans="1:9" ht="13.5" customHeight="1" x14ac:dyDescent="0.25">
      <c r="D3" s="123"/>
      <c r="E3" s="123"/>
      <c r="F3" s="123"/>
      <c r="G3" s="123"/>
      <c r="H3" s="123"/>
      <c r="I3" s="68"/>
    </row>
    <row r="4" spans="1:9" ht="15.75" x14ac:dyDescent="0.25">
      <c r="A4" s="119" t="s">
        <v>0</v>
      </c>
      <c r="B4" s="119"/>
      <c r="C4" s="119"/>
      <c r="D4" s="119"/>
      <c r="E4" s="119"/>
      <c r="F4" s="119"/>
    </row>
    <row r="5" spans="1:9" ht="15.75" x14ac:dyDescent="0.25">
      <c r="A5" s="119" t="s">
        <v>1</v>
      </c>
      <c r="B5" s="119"/>
      <c r="C5" s="119"/>
      <c r="D5" s="119"/>
      <c r="E5" s="119"/>
      <c r="F5" s="119"/>
    </row>
    <row r="6" spans="1:9" ht="13.5" customHeight="1" x14ac:dyDescent="0.2">
      <c r="A6" s="68"/>
      <c r="B6" s="68"/>
      <c r="C6" s="68"/>
      <c r="D6" s="68"/>
      <c r="E6" s="68"/>
      <c r="F6" s="68"/>
    </row>
    <row r="7" spans="1:9" ht="16.5" thickBot="1" x14ac:dyDescent="0.3">
      <c r="A7" s="120" t="s">
        <v>174</v>
      </c>
      <c r="B7" s="121"/>
      <c r="C7" s="120" t="str">
        <f>IF($A$30=2,"All Races","Blacks")</f>
        <v>Blacks</v>
      </c>
      <c r="D7" s="122"/>
      <c r="E7" s="121" t="s">
        <v>3</v>
      </c>
      <c r="F7" s="122"/>
    </row>
    <row r="8" spans="1:9" x14ac:dyDescent="0.2">
      <c r="A8" s="96" t="s">
        <v>4</v>
      </c>
      <c r="B8" s="94"/>
      <c r="C8" s="198" t="s">
        <v>4</v>
      </c>
      <c r="D8" s="199"/>
      <c r="E8" s="96" t="s">
        <v>4</v>
      </c>
      <c r="F8" s="92"/>
    </row>
    <row r="9" spans="1:9" ht="15.75" thickBot="1" x14ac:dyDescent="0.25">
      <c r="A9" s="97" t="s">
        <v>5</v>
      </c>
      <c r="B9" s="93" t="s">
        <v>6</v>
      </c>
      <c r="C9" s="97" t="s">
        <v>5</v>
      </c>
      <c r="D9" s="93" t="s">
        <v>6</v>
      </c>
      <c r="E9" s="97" t="s">
        <v>5</v>
      </c>
      <c r="F9" s="93" t="s">
        <v>6</v>
      </c>
    </row>
    <row r="10" spans="1:9" ht="16.5" thickBot="1" x14ac:dyDescent="0.3">
      <c r="A10" s="98">
        <f>WhiteComplete</f>
        <v>0</v>
      </c>
      <c r="B10" s="95">
        <f>WhitePop</f>
        <v>3445489</v>
      </c>
      <c r="C10" s="98">
        <f>IF(Registry_Type=2,WhiteComplete,BlackComplete)</f>
        <v>0</v>
      </c>
      <c r="D10" s="95">
        <f>IF(Registry_Type=2,AllRacesTotalPop,BlackPop)</f>
        <v>1350111</v>
      </c>
      <c r="E10" s="98">
        <f>((A10*B10)+(C10*D10))/F10</f>
        <v>0</v>
      </c>
      <c r="F10" s="95">
        <f>WhitePop+BlackPop</f>
        <v>4795600</v>
      </c>
    </row>
    <row r="11" spans="1:9" x14ac:dyDescent="0.2">
      <c r="F11" s="100"/>
    </row>
    <row r="12" spans="1:9" ht="18" customHeight="1" x14ac:dyDescent="0.2"/>
    <row r="13" spans="1:9" ht="15.75" x14ac:dyDescent="0.25">
      <c r="A13" s="119" t="s">
        <v>7</v>
      </c>
      <c r="B13" s="119"/>
      <c r="C13" s="119"/>
      <c r="D13" s="119"/>
      <c r="E13" s="119"/>
      <c r="F13" s="119"/>
    </row>
    <row r="14" spans="1:9" ht="15.75" x14ac:dyDescent="0.25">
      <c r="A14" s="119" t="s">
        <v>8</v>
      </c>
      <c r="B14" s="119"/>
      <c r="C14" s="119"/>
      <c r="D14" s="119"/>
      <c r="E14" s="119"/>
      <c r="F14" s="119"/>
    </row>
    <row r="15" spans="1:9" ht="13.5" customHeight="1" x14ac:dyDescent="0.2"/>
    <row r="16" spans="1:9" x14ac:dyDescent="0.2">
      <c r="A16" s="87">
        <f>IncidenceCases</f>
        <v>0</v>
      </c>
      <c r="B16" s="72" t="str">
        <f>"Total Incidence Cases, "&amp;CaseYear</f>
        <v>Total Incidence Cases, 2020</v>
      </c>
    </row>
    <row r="17" spans="1:6" x14ac:dyDescent="0.2">
      <c r="A17" s="163">
        <f>PercentDups</f>
        <v>0</v>
      </c>
      <c r="B17" s="72" t="s">
        <v>9</v>
      </c>
    </row>
    <row r="18" spans="1:6" x14ac:dyDescent="0.2">
      <c r="A18" s="88">
        <f>IF(Registry_Type=4,E10,C10)</f>
        <v>0</v>
      </c>
      <c r="B18" s="72" t="s">
        <v>10</v>
      </c>
    </row>
    <row r="19" spans="1:6" x14ac:dyDescent="0.2">
      <c r="A19" s="89">
        <f>A16-(A16*A17/100)</f>
        <v>0</v>
      </c>
      <c r="B19" s="72" t="str">
        <f>CaseYear&amp;" Adjusted Total Incidence Cases"</f>
        <v>2020 Adjusted Total Incidence Cases</v>
      </c>
    </row>
    <row r="20" spans="1:6" x14ac:dyDescent="0.2">
      <c r="A20" s="89">
        <f>IF(A18=0,0,A16/A18)</f>
        <v>0</v>
      </c>
      <c r="B20" s="72" t="str">
        <f>CaseYear&amp;" Expected Incidence Cases"</f>
        <v>2020 Expected Incidence Cases</v>
      </c>
    </row>
    <row r="21" spans="1:6" ht="15.75" thickBot="1" x14ac:dyDescent="0.25"/>
    <row r="22" spans="1:6" ht="21.95" customHeight="1" thickBot="1" x14ac:dyDescent="0.3">
      <c r="A22" s="86">
        <f>IF(A20=0,0,A19/A20)</f>
        <v>0</v>
      </c>
      <c r="B22" s="67" t="str">
        <f>"Final Completeness Estimate for "&amp;CaseYear&amp;", "&amp;Registry</f>
        <v>Final Completeness Estimate for 2020, Alabama</v>
      </c>
      <c r="C22" s="68"/>
      <c r="D22" s="68"/>
      <c r="E22" s="68"/>
      <c r="F22" s="68"/>
    </row>
    <row r="23" spans="1:6" ht="15" customHeight="1" x14ac:dyDescent="0.25">
      <c r="A23" s="68"/>
      <c r="B23" s="67" t="str">
        <f>"Adjusted for Reference Mortality and Duplicate Records"</f>
        <v>Adjusted for Reference Mortality and Duplicate Records</v>
      </c>
      <c r="C23" s="68"/>
      <c r="D23" s="68"/>
      <c r="E23" s="68"/>
      <c r="F23" s="68"/>
    </row>
    <row r="24" spans="1:6" hidden="1" x14ac:dyDescent="0.2"/>
    <row r="27" spans="1:6" x14ac:dyDescent="0.2">
      <c r="A27" s="91"/>
    </row>
    <row r="28" spans="1:6" x14ac:dyDescent="0.2">
      <c r="A28" s="91"/>
    </row>
    <row r="29" spans="1:6" x14ac:dyDescent="0.2">
      <c r="A29" s="62"/>
    </row>
    <row r="30" spans="1:6" x14ac:dyDescent="0.2">
      <c r="A30" s="197">
        <f>Registry_Type</f>
        <v>4</v>
      </c>
    </row>
    <row r="31" spans="1:6" x14ac:dyDescent="0.2">
      <c r="A31" s="62"/>
    </row>
    <row r="50" hidden="1" x14ac:dyDescent="0.2"/>
    <row r="53" hidden="1" x14ac:dyDescent="0.2"/>
    <row r="54" hidden="1" x14ac:dyDescent="0.2"/>
    <row r="56" hidden="1" x14ac:dyDescent="0.2"/>
    <row r="70" hidden="1" x14ac:dyDescent="0.2"/>
    <row r="71" hidden="1" x14ac:dyDescent="0.2"/>
    <row r="91" ht="12.75" hidden="1" customHeight="1" x14ac:dyDescent="0.2"/>
    <row r="103" hidden="1" x14ac:dyDescent="0.2"/>
    <row r="106" hidden="1" x14ac:dyDescent="0.2"/>
  </sheetData>
  <phoneticPr fontId="19" type="noConversion"/>
  <conditionalFormatting sqref="A7:B10 E7:F10">
    <cfRule type="expression" dxfId="3" priority="1" stopIfTrue="1">
      <formula>IF($A$30=2,TRUE,FALSE)</formula>
    </cfRule>
  </conditionalFormatting>
  <printOptions horizontalCentered="1"/>
  <pageMargins left="0.5" right="0.5" top="1" bottom="0.5" header="0.5" footer="0.5"/>
  <pageSetup orientation="portrait" r:id="rId1"/>
  <headerFooter alignWithMargins="0">
    <oddFooter>&amp;CCase Completeness Report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81"/>
  <sheetViews>
    <sheetView showGridLines="0" workbookViewId="0"/>
  </sheetViews>
  <sheetFormatPr defaultColWidth="9.140625" defaultRowHeight="15" x14ac:dyDescent="0.2"/>
  <cols>
    <col min="1" max="1" width="25.5703125" style="65" customWidth="1"/>
    <col min="2" max="2" width="61.42578125" style="65" bestFit="1" customWidth="1"/>
    <col min="3" max="3" width="9.140625" style="65"/>
    <col min="4" max="4" width="7.140625" style="65" customWidth="1"/>
    <col min="5" max="5" width="9.140625" style="65"/>
    <col min="6" max="6" width="12" style="65" customWidth="1"/>
    <col min="7" max="7" width="8.42578125" style="65" customWidth="1"/>
    <col min="8" max="8" width="23.28515625" style="65" hidden="1" customWidth="1"/>
    <col min="9" max="9" width="8.42578125" style="65" hidden="1" customWidth="1"/>
    <col min="10" max="10" width="6.42578125" style="65" hidden="1" customWidth="1"/>
    <col min="11" max="11" width="9.140625" style="65" hidden="1" customWidth="1"/>
    <col min="12" max="12" width="46.28515625" style="65" hidden="1" customWidth="1"/>
    <col min="13" max="13" width="54.42578125" style="65" hidden="1" customWidth="1"/>
    <col min="14" max="14" width="57.140625" style="65" hidden="1" customWidth="1"/>
    <col min="15" max="15" width="10.42578125" style="65" bestFit="1" customWidth="1"/>
    <col min="16" max="16" width="53.42578125" style="65" bestFit="1" customWidth="1"/>
    <col min="17" max="17" width="49.42578125" style="65" bestFit="1" customWidth="1"/>
    <col min="18" max="16384" width="9.140625" style="65"/>
  </cols>
  <sheetData>
    <row r="1" spans="1:14" ht="18" x14ac:dyDescent="0.25">
      <c r="A1" s="83" t="str">
        <f>'Adjustment Info'!A1</f>
        <v>Worksheet for Completeness of Case Ascertainment, version 2.2.b</v>
      </c>
      <c r="H1" s="114" t="s">
        <v>11</v>
      </c>
      <c r="I1" s="193">
        <v>4</v>
      </c>
      <c r="J1" s="65">
        <v>2020</v>
      </c>
      <c r="K1" s="65">
        <v>2</v>
      </c>
      <c r="L1" s="65" t="str">
        <f>"Populations for All Races in "&amp;TRIM(Registry)&amp;" for "&amp;CaseYear</f>
        <v>Populations for All Races in Alabama for 2020</v>
      </c>
      <c r="M1" s="65" t="str">
        <f>"Populations for All Races, Males, in "&amp;TRIM(Registry)&amp;" for "&amp;CaseYear</f>
        <v>Populations for All Races, Males, in Alabama for 2020</v>
      </c>
      <c r="N1" s="65" t="str">
        <f>"Populations for All Races, Females, in "&amp;TRIM(Registry)&amp;" for "&amp;CaseYear</f>
        <v>Populations for All Races, Females, in Alabama for 2020</v>
      </c>
    </row>
    <row r="2" spans="1:14" ht="20.100000000000001" customHeight="1" x14ac:dyDescent="0.25">
      <c r="A2" s="85" t="str">
        <f>TRIM('Adjustment Info'!A2)</f>
        <v>Alabama, Year of Diagnosis 2020</v>
      </c>
      <c r="H2" s="114" t="s">
        <v>12</v>
      </c>
      <c r="I2" s="193">
        <v>4</v>
      </c>
      <c r="J2" s="65">
        <v>2019</v>
      </c>
      <c r="K2" s="65">
        <v>4</v>
      </c>
      <c r="L2" s="65" t="str">
        <f>"Populations for Whites in "&amp;TRIM(Registry)&amp;" for "&amp;CaseYear</f>
        <v>Populations for Whites in Alabama for 2020</v>
      </c>
      <c r="M2" s="65" t="str">
        <f>"Populations for White Males in "&amp;TRIM(Registry)&amp;" for "&amp;CaseYear</f>
        <v>Populations for White Males in Alabama for 2020</v>
      </c>
      <c r="N2" s="65" t="str">
        <f>"Populations for White Females in "&amp;TRIM(Registry)&amp;" for "&amp;CaseYear</f>
        <v>Populations for White Females in Alabama for 2020</v>
      </c>
    </row>
    <row r="3" spans="1:14" x14ac:dyDescent="0.2">
      <c r="H3" s="114" t="s">
        <v>13</v>
      </c>
      <c r="I3" s="193">
        <v>4</v>
      </c>
      <c r="J3" s="65">
        <v>2018</v>
      </c>
    </row>
    <row r="4" spans="1:14" x14ac:dyDescent="0.2">
      <c r="A4" s="69">
        <v>2020</v>
      </c>
      <c r="B4" s="65" t="s">
        <v>14</v>
      </c>
      <c r="H4" s="114" t="s">
        <v>15</v>
      </c>
      <c r="I4" s="193">
        <v>4</v>
      </c>
      <c r="J4" s="65">
        <v>2017</v>
      </c>
    </row>
    <row r="5" spans="1:14" x14ac:dyDescent="0.2">
      <c r="A5" s="70" t="s">
        <v>11</v>
      </c>
      <c r="B5" s="65" t="s">
        <v>17</v>
      </c>
      <c r="D5" s="196">
        <f>VLOOKUP(Registry,registries,2,FALSE)</f>
        <v>4</v>
      </c>
      <c r="H5" s="114" t="s">
        <v>18</v>
      </c>
      <c r="I5" s="193">
        <v>4</v>
      </c>
      <c r="J5" s="65">
        <v>2016</v>
      </c>
      <c r="L5" s="65">
        <f>CaseYear</f>
        <v>2020</v>
      </c>
      <c r="M5" s="194"/>
    </row>
    <row r="6" spans="1:14" x14ac:dyDescent="0.2">
      <c r="A6" s="71"/>
      <c r="B6" s="65" t="str">
        <f>"Total Incidence Cases in "&amp;TRIM(Registry)&amp;" for "&amp;CaseYear</f>
        <v>Total Incidence Cases in Alabama for 2020</v>
      </c>
      <c r="H6" s="114" t="s">
        <v>19</v>
      </c>
      <c r="I6" s="193">
        <v>4</v>
      </c>
      <c r="J6" s="65">
        <v>2015</v>
      </c>
    </row>
    <row r="7" spans="1:14" x14ac:dyDescent="0.2">
      <c r="A7" s="162"/>
      <c r="B7" s="65" t="s">
        <v>20</v>
      </c>
      <c r="H7" s="114" t="s">
        <v>326</v>
      </c>
      <c r="I7" s="193">
        <v>4</v>
      </c>
      <c r="J7" s="65">
        <v>2014</v>
      </c>
    </row>
    <row r="8" spans="1:14" x14ac:dyDescent="0.2">
      <c r="A8" s="144"/>
      <c r="H8" s="114" t="s">
        <v>21</v>
      </c>
      <c r="I8" s="193">
        <v>4</v>
      </c>
      <c r="J8" s="65">
        <v>2013</v>
      </c>
    </row>
    <row r="9" spans="1:14" x14ac:dyDescent="0.2">
      <c r="A9" s="66">
        <f>IF(Registry_Type=4,WhiteMalePop+WhiteFemalePop,VLOOKUP(Registry, PopSexData, 6*(CaseYear-1995)+D5, 0))</f>
        <v>3445489</v>
      </c>
      <c r="B9" s="195" t="str">
        <f>IF(Registry_Type=4,VLOOKUP($D$5,summary_pops,2,0),VLOOKUP(Registry_Type,summary_pops,3,0))</f>
        <v>Populations for Whites in Alabama for 2020</v>
      </c>
      <c r="C9" s="195"/>
      <c r="D9" s="195"/>
      <c r="E9" s="195"/>
      <c r="F9" s="195"/>
      <c r="G9" s="195"/>
      <c r="H9" s="114" t="s">
        <v>22</v>
      </c>
      <c r="I9" s="193">
        <v>4</v>
      </c>
      <c r="J9" s="65">
        <v>2012</v>
      </c>
    </row>
    <row r="10" spans="1:14" x14ac:dyDescent="0.2">
      <c r="A10" s="66">
        <f>IF(Registry_Type=4,VLOOKUP(Registry,PopSexData,6*(CaseYear-1995)+D5,0),VLOOKUP(Registry,PopSexData,6*(CaseYear-1995)+D5+1,0))</f>
        <v>1689122</v>
      </c>
      <c r="B10" s="195" t="str">
        <f>IF(Registry_Type=4,VLOOKUP($D$5,summary_pops,3,0),VLOOKUP(Registry_Type,summary_pops,4,0))</f>
        <v>Populations for White Males in Alabama for 2020</v>
      </c>
      <c r="C10" s="195"/>
      <c r="D10" s="195"/>
      <c r="E10" s="195"/>
      <c r="F10" s="195"/>
      <c r="G10" s="195"/>
      <c r="H10" s="114" t="s">
        <v>16</v>
      </c>
      <c r="I10" s="193">
        <v>4</v>
      </c>
      <c r="J10" s="65">
        <v>2011</v>
      </c>
    </row>
    <row r="11" spans="1:14" x14ac:dyDescent="0.2">
      <c r="A11" s="66">
        <f>VLOOKUP(Registry, PopSexData, 6*(CaseYear-1995)+D5+1, 0)</f>
        <v>1756367</v>
      </c>
      <c r="B11" s="195" t="str">
        <f>VLOOKUP($D$5,summary_pops,4,0)</f>
        <v>Populations for White Females in Alabama for 2020</v>
      </c>
      <c r="C11" s="195"/>
      <c r="D11" s="195"/>
      <c r="E11" s="195"/>
      <c r="F11" s="195"/>
      <c r="G11" s="195"/>
      <c r="H11" s="114" t="s">
        <v>23</v>
      </c>
      <c r="I11" s="193">
        <v>4</v>
      </c>
      <c r="J11" s="65">
        <v>2010</v>
      </c>
    </row>
    <row r="12" spans="1:14" x14ac:dyDescent="0.2">
      <c r="A12" s="66">
        <f>IF(ISERROR(AllRacesMalePop+AllRacesFemalePop),"No Pop Data Available",AllRacesMalePop+AllRacesFemalePop)</f>
        <v>5134611</v>
      </c>
      <c r="B12" s="65" t="str">
        <f>"Total Population, All Races, in "&amp;Registry&amp; " for "&amp;CaseYear</f>
        <v>Total Population, All Races, in Alabama for 2020</v>
      </c>
      <c r="H12" s="114" t="s">
        <v>24</v>
      </c>
      <c r="I12" s="193">
        <v>4</v>
      </c>
    </row>
    <row r="13" spans="1:14" x14ac:dyDescent="0.2">
      <c r="A13" s="66">
        <f>BlackMalePop+BlackFemalePop</f>
        <v>1350111</v>
      </c>
      <c r="B13" s="195" t="str">
        <f>"Populations for Blacks in "&amp;TRIM(Registry)&amp;" for "&amp;CaseYear</f>
        <v>Populations for Blacks in Alabama for 2020</v>
      </c>
      <c r="C13" s="195"/>
      <c r="D13" s="195"/>
      <c r="E13" s="195"/>
      <c r="F13" s="195"/>
      <c r="G13" s="195"/>
      <c r="H13" s="114" t="s">
        <v>25</v>
      </c>
      <c r="I13" s="193">
        <v>4</v>
      </c>
    </row>
    <row r="14" spans="1:14" x14ac:dyDescent="0.2">
      <c r="A14" s="66">
        <f>VLOOKUP(Registry, PopSexData, 6*(CaseYear-1995)+(D5+2), 0)</f>
        <v>627341</v>
      </c>
      <c r="B14" s="195" t="str">
        <f>"Populations for Black Males in "&amp;TRIM(Registry)&amp;" for "&amp;CaseYear</f>
        <v>Populations for Black Males in Alabama for 2020</v>
      </c>
      <c r="C14" s="195"/>
      <c r="D14" s="195"/>
      <c r="E14" s="195"/>
      <c r="F14" s="195"/>
      <c r="G14" s="195"/>
      <c r="H14" s="114" t="s">
        <v>26</v>
      </c>
      <c r="I14" s="193">
        <v>4</v>
      </c>
    </row>
    <row r="15" spans="1:14" x14ac:dyDescent="0.2">
      <c r="A15" s="66">
        <f>VLOOKUP(Registry, PopSexData, 6*(CaseYear-1995)+(D5+3), 0)</f>
        <v>722770</v>
      </c>
      <c r="B15" s="195" t="str">
        <f>"Populations for Black Females in "&amp;TRIM(Registry)&amp;" for "&amp;CaseYear</f>
        <v>Populations for Black Females in Alabama for 2020</v>
      </c>
      <c r="C15" s="195"/>
      <c r="D15" s="195"/>
      <c r="E15" s="195"/>
      <c r="F15" s="195"/>
      <c r="G15" s="195"/>
      <c r="H15" s="114" t="s">
        <v>27</v>
      </c>
      <c r="I15" s="193">
        <v>4</v>
      </c>
    </row>
    <row r="16" spans="1:14" x14ac:dyDescent="0.2">
      <c r="A16" s="66"/>
      <c r="B16" s="195"/>
      <c r="C16" s="195"/>
      <c r="D16" s="195"/>
      <c r="E16" s="195"/>
      <c r="F16" s="195"/>
      <c r="G16" s="195"/>
      <c r="H16" s="114" t="s">
        <v>28</v>
      </c>
      <c r="I16" s="193">
        <v>2</v>
      </c>
    </row>
    <row r="17" spans="1:14" x14ac:dyDescent="0.2">
      <c r="A17" s="66">
        <f>WhitePop+BlackPop</f>
        <v>4795600</v>
      </c>
      <c r="B17" s="195" t="s">
        <v>30</v>
      </c>
      <c r="C17" s="195"/>
      <c r="D17" s="195"/>
      <c r="E17" s="195"/>
      <c r="F17" s="195"/>
      <c r="G17" s="195"/>
      <c r="H17" s="114" t="s">
        <v>29</v>
      </c>
      <c r="I17" s="193">
        <v>4</v>
      </c>
    </row>
    <row r="18" spans="1:14" x14ac:dyDescent="0.2">
      <c r="H18" s="114" t="s">
        <v>31</v>
      </c>
      <c r="I18" s="193">
        <v>4</v>
      </c>
    </row>
    <row r="19" spans="1:14" x14ac:dyDescent="0.2">
      <c r="H19" s="114" t="s">
        <v>32</v>
      </c>
      <c r="I19" s="193">
        <v>4</v>
      </c>
    </row>
    <row r="20" spans="1:14" x14ac:dyDescent="0.2">
      <c r="H20" s="114" t="s">
        <v>33</v>
      </c>
      <c r="I20" s="193">
        <v>4</v>
      </c>
      <c r="J20" s="157"/>
    </row>
    <row r="21" spans="1:14" x14ac:dyDescent="0.2">
      <c r="H21" s="114" t="s">
        <v>34</v>
      </c>
      <c r="I21" s="193">
        <v>4</v>
      </c>
      <c r="J21" s="157"/>
    </row>
    <row r="22" spans="1:14" x14ac:dyDescent="0.2">
      <c r="A22"/>
      <c r="B22"/>
      <c r="C22"/>
      <c r="D22"/>
      <c r="E22"/>
      <c r="F22"/>
      <c r="G22"/>
      <c r="H22" s="114" t="s">
        <v>35</v>
      </c>
      <c r="I22" s="193">
        <v>4</v>
      </c>
      <c r="J22" s="157"/>
      <c r="K22"/>
      <c r="L22"/>
      <c r="M22"/>
      <c r="N22"/>
    </row>
    <row r="23" spans="1:14" x14ac:dyDescent="0.2">
      <c r="A23"/>
      <c r="B23"/>
      <c r="C23"/>
      <c r="D23"/>
      <c r="E23"/>
      <c r="F23"/>
      <c r="G23"/>
      <c r="H23" s="114" t="s">
        <v>36</v>
      </c>
      <c r="I23" s="193">
        <v>4</v>
      </c>
      <c r="J23" s="157"/>
      <c r="K23"/>
      <c r="L23"/>
      <c r="M23"/>
      <c r="N23"/>
    </row>
    <row r="24" spans="1:14" x14ac:dyDescent="0.2">
      <c r="A24"/>
      <c r="B24"/>
      <c r="C24"/>
      <c r="D24"/>
      <c r="E24"/>
      <c r="F24"/>
      <c r="G24"/>
      <c r="H24" s="114" t="s">
        <v>37</v>
      </c>
      <c r="I24" s="193">
        <v>4</v>
      </c>
      <c r="J24" s="157"/>
      <c r="K24"/>
      <c r="L24"/>
      <c r="M24"/>
      <c r="N24"/>
    </row>
    <row r="25" spans="1:14" x14ac:dyDescent="0.2">
      <c r="A25"/>
      <c r="B25"/>
      <c r="C25"/>
      <c r="D25"/>
      <c r="E25"/>
      <c r="F25"/>
      <c r="G25"/>
      <c r="H25" s="114" t="s">
        <v>38</v>
      </c>
      <c r="I25" s="193">
        <v>4</v>
      </c>
      <c r="J25"/>
      <c r="K25"/>
      <c r="L25"/>
      <c r="M25"/>
      <c r="N25"/>
    </row>
    <row r="26" spans="1:14" x14ac:dyDescent="0.2">
      <c r="A26"/>
      <c r="B26"/>
      <c r="C26"/>
      <c r="D26"/>
      <c r="E26"/>
      <c r="F26"/>
      <c r="G26"/>
      <c r="H26" s="114" t="s">
        <v>39</v>
      </c>
      <c r="I26" s="193">
        <v>4</v>
      </c>
      <c r="J26"/>
      <c r="K26"/>
      <c r="L26"/>
      <c r="M26"/>
      <c r="N26"/>
    </row>
    <row r="27" spans="1:14" x14ac:dyDescent="0.2">
      <c r="A27"/>
      <c r="B27"/>
      <c r="C27"/>
      <c r="D27"/>
      <c r="E27"/>
      <c r="F27"/>
      <c r="G27"/>
      <c r="H27" s="114" t="s">
        <v>40</v>
      </c>
      <c r="I27" s="193">
        <v>4</v>
      </c>
      <c r="J27"/>
      <c r="K27"/>
      <c r="L27"/>
      <c r="M27"/>
      <c r="N27"/>
    </row>
    <row r="28" spans="1:14" x14ac:dyDescent="0.2">
      <c r="A28"/>
      <c r="B28"/>
      <c r="C28"/>
      <c r="D28"/>
      <c r="E28"/>
      <c r="F28"/>
      <c r="G28"/>
      <c r="H28" s="114" t="s">
        <v>41</v>
      </c>
      <c r="I28" s="193">
        <v>4</v>
      </c>
      <c r="J28"/>
      <c r="K28"/>
      <c r="L28"/>
      <c r="M28"/>
      <c r="N28"/>
    </row>
    <row r="29" spans="1:14" x14ac:dyDescent="0.2">
      <c r="A29"/>
      <c r="B29"/>
      <c r="C29"/>
      <c r="D29"/>
      <c r="E29"/>
      <c r="F29"/>
      <c r="G29"/>
      <c r="H29" s="114" t="s">
        <v>42</v>
      </c>
      <c r="I29" s="193">
        <v>4</v>
      </c>
      <c r="J29"/>
      <c r="K29"/>
      <c r="L29"/>
      <c r="M29"/>
      <c r="N29"/>
    </row>
    <row r="30" spans="1:14" x14ac:dyDescent="0.2">
      <c r="A30"/>
      <c r="B30"/>
      <c r="C30"/>
      <c r="D30"/>
      <c r="E30"/>
      <c r="F30"/>
      <c r="G30"/>
      <c r="H30" s="114" t="s">
        <v>43</v>
      </c>
      <c r="I30" s="193">
        <v>4</v>
      </c>
      <c r="J30"/>
      <c r="K30"/>
      <c r="L30"/>
      <c r="M30"/>
      <c r="N30"/>
    </row>
    <row r="31" spans="1:14" x14ac:dyDescent="0.2">
      <c r="A31"/>
      <c r="B31"/>
      <c r="C31"/>
      <c r="D31"/>
      <c r="E31"/>
      <c r="F31"/>
      <c r="G31"/>
      <c r="H31" s="114" t="s">
        <v>44</v>
      </c>
      <c r="I31" s="193">
        <v>4</v>
      </c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 s="114" t="s">
        <v>45</v>
      </c>
      <c r="I32" s="193">
        <v>4</v>
      </c>
      <c r="J32"/>
      <c r="K32"/>
      <c r="L32"/>
      <c r="M32"/>
      <c r="N32"/>
    </row>
    <row r="33" spans="1:14" x14ac:dyDescent="0.2">
      <c r="A33"/>
      <c r="B33"/>
      <c r="C33"/>
      <c r="D33"/>
      <c r="E33"/>
      <c r="F33"/>
      <c r="G33"/>
      <c r="H33" s="114" t="s">
        <v>46</v>
      </c>
      <c r="I33" s="193">
        <v>4</v>
      </c>
      <c r="J33"/>
      <c r="K33"/>
      <c r="L33"/>
      <c r="M33"/>
      <c r="N33"/>
    </row>
    <row r="34" spans="1:14" x14ac:dyDescent="0.2">
      <c r="A34"/>
      <c r="B34"/>
      <c r="C34"/>
      <c r="D34"/>
      <c r="E34"/>
      <c r="F34"/>
      <c r="G34"/>
      <c r="H34" s="114" t="s">
        <v>47</v>
      </c>
      <c r="I34" s="193">
        <v>4</v>
      </c>
      <c r="J34"/>
      <c r="K34"/>
      <c r="L34"/>
      <c r="M34"/>
      <c r="N34"/>
    </row>
    <row r="35" spans="1:14" x14ac:dyDescent="0.2">
      <c r="A35"/>
      <c r="B35"/>
      <c r="C35"/>
      <c r="D35"/>
      <c r="E35"/>
      <c r="F35"/>
      <c r="G35"/>
      <c r="H35" s="114" t="s">
        <v>48</v>
      </c>
      <c r="I35" s="193">
        <v>4</v>
      </c>
      <c r="J35"/>
      <c r="K35"/>
      <c r="L35"/>
      <c r="M35"/>
      <c r="N35"/>
    </row>
    <row r="36" spans="1:14" x14ac:dyDescent="0.2">
      <c r="A36"/>
      <c r="B36"/>
      <c r="C36"/>
      <c r="D36"/>
      <c r="E36"/>
      <c r="F36"/>
      <c r="G36"/>
      <c r="H36" s="114" t="s">
        <v>49</v>
      </c>
      <c r="I36" s="193">
        <v>4</v>
      </c>
      <c r="J36"/>
      <c r="K36"/>
      <c r="L36"/>
      <c r="M36"/>
      <c r="N36"/>
    </row>
    <row r="37" spans="1:14" x14ac:dyDescent="0.2">
      <c r="A37"/>
      <c r="B37"/>
      <c r="C37"/>
      <c r="D37"/>
      <c r="E37"/>
      <c r="F37"/>
      <c r="G37"/>
      <c r="H37" s="114" t="s">
        <v>50</v>
      </c>
      <c r="I37" s="193">
        <v>4</v>
      </c>
      <c r="J37"/>
      <c r="K37"/>
      <c r="L37"/>
      <c r="M37"/>
      <c r="N37"/>
    </row>
    <row r="38" spans="1:14" x14ac:dyDescent="0.2">
      <c r="A38"/>
      <c r="B38"/>
      <c r="C38"/>
      <c r="D38"/>
      <c r="E38"/>
      <c r="F38"/>
      <c r="G38"/>
      <c r="H38" s="114" t="s">
        <v>51</v>
      </c>
      <c r="I38" s="193">
        <v>4</v>
      </c>
      <c r="J38"/>
      <c r="K38"/>
      <c r="L38"/>
      <c r="M38"/>
      <c r="N38"/>
    </row>
    <row r="39" spans="1:14" x14ac:dyDescent="0.2">
      <c r="A39"/>
      <c r="B39"/>
      <c r="C39"/>
      <c r="D39"/>
      <c r="E39"/>
      <c r="F39"/>
      <c r="G39"/>
      <c r="H39" s="114" t="s">
        <v>52</v>
      </c>
      <c r="I39" s="193">
        <v>4</v>
      </c>
      <c r="J39"/>
      <c r="K39"/>
      <c r="L39"/>
      <c r="M39"/>
      <c r="N39"/>
    </row>
    <row r="40" spans="1:14" x14ac:dyDescent="0.2">
      <c r="A40"/>
      <c r="B40"/>
      <c r="C40"/>
      <c r="D40"/>
      <c r="E40"/>
      <c r="F40"/>
      <c r="G40"/>
      <c r="H40" s="114" t="s">
        <v>53</v>
      </c>
      <c r="I40" s="193">
        <v>4</v>
      </c>
      <c r="J40"/>
      <c r="K40"/>
      <c r="L40"/>
      <c r="M40"/>
      <c r="N40"/>
    </row>
    <row r="41" spans="1:14" x14ac:dyDescent="0.2">
      <c r="A41"/>
      <c r="B41"/>
      <c r="C41"/>
      <c r="D41"/>
      <c r="E41"/>
      <c r="F41"/>
      <c r="G41"/>
      <c r="H41" s="114" t="s">
        <v>54</v>
      </c>
      <c r="I41" s="193">
        <v>4</v>
      </c>
      <c r="J41"/>
      <c r="K41"/>
      <c r="L41"/>
      <c r="M41"/>
      <c r="N41"/>
    </row>
    <row r="42" spans="1:14" x14ac:dyDescent="0.2">
      <c r="A42"/>
      <c r="B42"/>
      <c r="C42"/>
      <c r="D42"/>
      <c r="E42"/>
      <c r="F42"/>
      <c r="G42"/>
      <c r="H42" s="114" t="s">
        <v>55</v>
      </c>
      <c r="I42" s="193">
        <v>4</v>
      </c>
      <c r="J42"/>
      <c r="K42"/>
      <c r="L42"/>
      <c r="M42"/>
      <c r="N42"/>
    </row>
    <row r="43" spans="1:14" x14ac:dyDescent="0.2">
      <c r="A43"/>
      <c r="B43"/>
      <c r="C43"/>
      <c r="D43"/>
      <c r="E43"/>
      <c r="F43"/>
      <c r="G43"/>
      <c r="H43" s="114" t="s">
        <v>56</v>
      </c>
      <c r="I43" s="193">
        <v>4</v>
      </c>
      <c r="J43"/>
      <c r="K43"/>
      <c r="L43"/>
      <c r="M43"/>
      <c r="N43"/>
    </row>
    <row r="44" spans="1:14" ht="15" customHeight="1" x14ac:dyDescent="0.2">
      <c r="A44"/>
      <c r="B44"/>
      <c r="C44"/>
      <c r="D44"/>
      <c r="E44"/>
      <c r="F44"/>
      <c r="G44"/>
      <c r="H44" s="114" t="s">
        <v>57</v>
      </c>
      <c r="I44" s="193">
        <v>4</v>
      </c>
      <c r="J44"/>
      <c r="K44"/>
      <c r="L44"/>
      <c r="M44"/>
      <c r="N44"/>
    </row>
    <row r="45" spans="1:14" ht="15" customHeight="1" x14ac:dyDescent="0.2">
      <c r="A45"/>
      <c r="B45"/>
      <c r="C45"/>
      <c r="D45"/>
      <c r="E45"/>
      <c r="F45"/>
      <c r="G45"/>
      <c r="H45" s="114" t="s">
        <v>58</v>
      </c>
      <c r="I45" s="193">
        <v>4</v>
      </c>
      <c r="J45"/>
      <c r="K45"/>
      <c r="L45"/>
      <c r="M45"/>
      <c r="N45"/>
    </row>
    <row r="46" spans="1:14" ht="15" customHeight="1" x14ac:dyDescent="0.2">
      <c r="A46"/>
      <c r="B46"/>
      <c r="C46"/>
      <c r="D46"/>
      <c r="E46"/>
      <c r="F46"/>
      <c r="G46"/>
      <c r="H46" s="114" t="s">
        <v>59</v>
      </c>
      <c r="I46" s="193">
        <v>4</v>
      </c>
      <c r="J46"/>
      <c r="K46"/>
      <c r="L46"/>
      <c r="M46"/>
      <c r="N46"/>
    </row>
    <row r="47" spans="1:14" ht="15" customHeight="1" x14ac:dyDescent="0.2">
      <c r="A47"/>
      <c r="B47"/>
      <c r="C47"/>
      <c r="D47"/>
      <c r="E47"/>
      <c r="F47"/>
      <c r="G47"/>
      <c r="H47" s="114" t="s">
        <v>60</v>
      </c>
      <c r="I47" s="193">
        <v>4</v>
      </c>
      <c r="J47"/>
      <c r="K47"/>
      <c r="L47"/>
      <c r="M47"/>
      <c r="N47"/>
    </row>
    <row r="48" spans="1:14" ht="15" customHeight="1" x14ac:dyDescent="0.2">
      <c r="A48"/>
      <c r="B48"/>
      <c r="C48"/>
      <c r="D48"/>
      <c r="E48"/>
      <c r="F48"/>
      <c r="G48"/>
      <c r="H48" s="114" t="s">
        <v>61</v>
      </c>
      <c r="I48" s="193">
        <v>4</v>
      </c>
      <c r="J48"/>
      <c r="K48"/>
      <c r="L48"/>
      <c r="M48"/>
      <c r="N48"/>
    </row>
    <row r="49" spans="1:14" ht="15" customHeight="1" x14ac:dyDescent="0.2">
      <c r="A49"/>
      <c r="B49"/>
      <c r="C49"/>
      <c r="D49"/>
      <c r="E49"/>
      <c r="F49"/>
      <c r="G49"/>
      <c r="H49" s="114" t="s">
        <v>62</v>
      </c>
      <c r="I49" s="193">
        <v>4</v>
      </c>
      <c r="J49"/>
      <c r="K49"/>
      <c r="L49"/>
      <c r="M49"/>
      <c r="N49"/>
    </row>
    <row r="50" spans="1:14" ht="15" customHeight="1" x14ac:dyDescent="0.2">
      <c r="A50"/>
      <c r="B50"/>
      <c r="C50"/>
      <c r="D50"/>
      <c r="E50"/>
      <c r="F50"/>
      <c r="G50"/>
      <c r="H50" s="114" t="s">
        <v>63</v>
      </c>
      <c r="I50" s="193">
        <v>4</v>
      </c>
      <c r="J50"/>
      <c r="K50"/>
      <c r="L50"/>
      <c r="M50"/>
      <c r="N50"/>
    </row>
    <row r="51" spans="1:14" ht="15" customHeight="1" x14ac:dyDescent="0.2">
      <c r="A51"/>
      <c r="B51"/>
      <c r="C51"/>
      <c r="D51"/>
      <c r="E51"/>
      <c r="F51"/>
      <c r="G51"/>
      <c r="H51" s="114" t="s">
        <v>64</v>
      </c>
      <c r="I51" s="193">
        <v>4</v>
      </c>
      <c r="J51"/>
      <c r="K51"/>
      <c r="L51"/>
      <c r="M51"/>
      <c r="N51"/>
    </row>
    <row r="52" spans="1:14" ht="15" customHeight="1" x14ac:dyDescent="0.2">
      <c r="A52"/>
      <c r="B52"/>
      <c r="C52"/>
      <c r="D52"/>
      <c r="E52"/>
      <c r="F52"/>
      <c r="G52"/>
      <c r="H52" s="114" t="s">
        <v>65</v>
      </c>
      <c r="I52" s="193">
        <v>4</v>
      </c>
      <c r="J52"/>
      <c r="K52"/>
      <c r="L52"/>
      <c r="M52"/>
      <c r="N52"/>
    </row>
    <row r="53" spans="1:14" ht="15" customHeight="1" x14ac:dyDescent="0.2">
      <c r="A53"/>
      <c r="B53"/>
      <c r="C53"/>
      <c r="D53"/>
      <c r="E53"/>
      <c r="F53"/>
      <c r="G53"/>
      <c r="H53" s="114" t="s">
        <v>66</v>
      </c>
      <c r="I53" s="193">
        <v>4</v>
      </c>
      <c r="J53"/>
      <c r="K53"/>
      <c r="L53"/>
      <c r="M53"/>
      <c r="N53"/>
    </row>
    <row r="54" spans="1:14" ht="15" customHeight="1" x14ac:dyDescent="0.2">
      <c r="A54"/>
      <c r="B54"/>
      <c r="C54"/>
      <c r="D54"/>
      <c r="E54"/>
      <c r="F54"/>
      <c r="G54"/>
      <c r="H54" s="114" t="s">
        <v>67</v>
      </c>
      <c r="I54" s="193">
        <v>4</v>
      </c>
      <c r="J54"/>
      <c r="K54"/>
      <c r="L54"/>
      <c r="M54"/>
      <c r="N54"/>
    </row>
    <row r="55" spans="1:14" ht="15" customHeight="1" x14ac:dyDescent="0.2">
      <c r="A55"/>
      <c r="B55"/>
      <c r="C55"/>
      <c r="D55"/>
      <c r="E55"/>
      <c r="F55"/>
      <c r="G55"/>
      <c r="H55" s="114" t="s">
        <v>68</v>
      </c>
      <c r="I55" s="193">
        <v>4</v>
      </c>
      <c r="J55"/>
      <c r="K55"/>
      <c r="L55"/>
      <c r="M55"/>
      <c r="N55"/>
    </row>
    <row r="56" spans="1:14" ht="15" customHeight="1" x14ac:dyDescent="0.2">
      <c r="A56"/>
      <c r="B56"/>
      <c r="C56"/>
      <c r="D56"/>
      <c r="E56"/>
      <c r="F56"/>
      <c r="G56"/>
      <c r="H56" s="114" t="s">
        <v>69</v>
      </c>
      <c r="I56" s="193">
        <v>4</v>
      </c>
      <c r="J56"/>
      <c r="K56"/>
      <c r="L56"/>
      <c r="M56"/>
      <c r="N56"/>
    </row>
    <row r="57" spans="1:14" ht="15" customHeight="1" x14ac:dyDescent="0.2">
      <c r="A57"/>
      <c r="B57"/>
      <c r="C57"/>
      <c r="D57"/>
      <c r="E57"/>
      <c r="F57"/>
      <c r="G57"/>
      <c r="H57" s="114" t="s">
        <v>70</v>
      </c>
      <c r="I57" s="193">
        <v>4</v>
      </c>
      <c r="J57"/>
      <c r="K57"/>
      <c r="L57"/>
      <c r="M57"/>
      <c r="N57"/>
    </row>
    <row r="58" spans="1:14" ht="15" customHeight="1" x14ac:dyDescent="0.2">
      <c r="A58"/>
      <c r="B58"/>
      <c r="C58"/>
      <c r="D58"/>
      <c r="E58"/>
      <c r="F58"/>
      <c r="G58"/>
      <c r="H58" s="114" t="s">
        <v>305</v>
      </c>
      <c r="I58" s="193">
        <v>2</v>
      </c>
      <c r="J58"/>
      <c r="K58"/>
      <c r="L58"/>
      <c r="M58"/>
      <c r="N58"/>
    </row>
    <row r="59" spans="1:14" ht="15" customHeight="1" x14ac:dyDescent="0.2">
      <c r="A59"/>
      <c r="B59"/>
      <c r="C59"/>
      <c r="D59"/>
      <c r="E59"/>
      <c r="F59"/>
      <c r="G59"/>
      <c r="H59" s="114" t="s">
        <v>71</v>
      </c>
      <c r="I59" s="193">
        <v>2</v>
      </c>
      <c r="J59"/>
      <c r="K59"/>
      <c r="L59"/>
      <c r="M59"/>
      <c r="N59"/>
    </row>
    <row r="60" spans="1:14" ht="15" customHeight="1" x14ac:dyDescent="0.2">
      <c r="A60"/>
      <c r="B60"/>
      <c r="C60"/>
      <c r="D60"/>
      <c r="E60"/>
      <c r="F60"/>
      <c r="G60"/>
      <c r="H60" s="114" t="s">
        <v>72</v>
      </c>
      <c r="I60" s="193">
        <v>2</v>
      </c>
      <c r="J60"/>
      <c r="K60"/>
      <c r="L60"/>
      <c r="M60"/>
      <c r="N60"/>
    </row>
    <row r="61" spans="1:14" ht="15" customHeight="1" x14ac:dyDescent="0.2">
      <c r="A61"/>
      <c r="B61"/>
      <c r="C61"/>
      <c r="D61"/>
      <c r="E61"/>
      <c r="F61"/>
      <c r="G61"/>
      <c r="H61" s="114" t="s">
        <v>73</v>
      </c>
      <c r="I61" s="193">
        <v>2</v>
      </c>
      <c r="J61"/>
      <c r="K61"/>
      <c r="L61"/>
      <c r="M61"/>
      <c r="N61"/>
    </row>
    <row r="62" spans="1:14" ht="15" customHeight="1" x14ac:dyDescent="0.2">
      <c r="A62"/>
      <c r="B62"/>
      <c r="C62"/>
      <c r="D62"/>
      <c r="E62"/>
      <c r="F62"/>
      <c r="G62"/>
      <c r="H62" s="114" t="s">
        <v>74</v>
      </c>
      <c r="I62" s="193">
        <v>2</v>
      </c>
      <c r="J62"/>
      <c r="K62"/>
      <c r="L62"/>
      <c r="M62"/>
      <c r="N62"/>
    </row>
    <row r="63" spans="1:14" ht="15" customHeight="1" x14ac:dyDescent="0.2">
      <c r="A63"/>
      <c r="B63"/>
      <c r="C63"/>
      <c r="D63"/>
      <c r="E63"/>
      <c r="F63"/>
      <c r="G63"/>
      <c r="H63" s="114" t="s">
        <v>75</v>
      </c>
      <c r="I63" s="193">
        <v>2</v>
      </c>
      <c r="J63"/>
      <c r="K63"/>
      <c r="L63"/>
      <c r="M63"/>
      <c r="N63"/>
    </row>
    <row r="64" spans="1:14" ht="15" customHeight="1" x14ac:dyDescent="0.2">
      <c r="A64"/>
      <c r="B64"/>
      <c r="C64"/>
      <c r="D64"/>
      <c r="E64"/>
      <c r="F64"/>
      <c r="G64"/>
      <c r="H64" s="114" t="s">
        <v>306</v>
      </c>
      <c r="I64" s="193">
        <v>2</v>
      </c>
      <c r="J64"/>
      <c r="K64"/>
      <c r="L64"/>
      <c r="M64"/>
      <c r="N64"/>
    </row>
    <row r="65" spans="1:14" ht="15" customHeight="1" x14ac:dyDescent="0.2">
      <c r="A65"/>
      <c r="B65"/>
      <c r="C65"/>
      <c r="D65"/>
      <c r="E65"/>
      <c r="F65"/>
      <c r="G65"/>
      <c r="H65" s="114" t="s">
        <v>76</v>
      </c>
      <c r="I65" s="193">
        <v>2</v>
      </c>
      <c r="J65"/>
      <c r="K65"/>
      <c r="L65"/>
      <c r="M65"/>
      <c r="N65"/>
    </row>
    <row r="66" spans="1:14" ht="15" customHeight="1" x14ac:dyDescent="0.2">
      <c r="A66"/>
      <c r="B66"/>
      <c r="C66"/>
      <c r="D66"/>
      <c r="E66"/>
      <c r="F66"/>
      <c r="G66"/>
      <c r="H66" s="114" t="s">
        <v>271</v>
      </c>
      <c r="I66" s="193">
        <v>2</v>
      </c>
      <c r="J66"/>
      <c r="K66"/>
      <c r="L66"/>
      <c r="M66"/>
      <c r="N66"/>
    </row>
    <row r="67" spans="1:14" ht="15" customHeight="1" x14ac:dyDescent="0.2">
      <c r="A67"/>
      <c r="B67"/>
      <c r="C67"/>
      <c r="D67"/>
      <c r="E67"/>
      <c r="F67"/>
      <c r="G67"/>
      <c r="H67" s="114" t="s">
        <v>77</v>
      </c>
      <c r="I67" s="193">
        <v>2</v>
      </c>
      <c r="J67"/>
      <c r="K67"/>
      <c r="L67"/>
      <c r="M67"/>
      <c r="N67"/>
    </row>
    <row r="68" spans="1:14" ht="15" customHeight="1" x14ac:dyDescent="0.2">
      <c r="A68"/>
      <c r="B68"/>
      <c r="C68"/>
      <c r="D68"/>
      <c r="E68"/>
      <c r="F68"/>
      <c r="G68"/>
      <c r="H68" s="114" t="s">
        <v>78</v>
      </c>
      <c r="I68" s="193">
        <v>2</v>
      </c>
      <c r="J68"/>
      <c r="K68"/>
      <c r="L68"/>
      <c r="M68"/>
      <c r="N68"/>
    </row>
    <row r="69" spans="1:14" ht="15" customHeight="1" x14ac:dyDescent="0.2">
      <c r="A69"/>
      <c r="B69"/>
      <c r="C69"/>
      <c r="D69"/>
      <c r="E69"/>
      <c r="F69"/>
      <c r="G69"/>
      <c r="H69" s="114" t="s">
        <v>79</v>
      </c>
      <c r="I69" s="193">
        <v>2</v>
      </c>
      <c r="J69"/>
      <c r="K69"/>
      <c r="L69"/>
      <c r="M69"/>
      <c r="N69"/>
    </row>
    <row r="70" spans="1:14" ht="15" customHeight="1" x14ac:dyDescent="0.2">
      <c r="A70"/>
      <c r="B70"/>
      <c r="C70"/>
      <c r="D70"/>
      <c r="E70"/>
      <c r="F70"/>
      <c r="G70"/>
      <c r="H70" s="114" t="s">
        <v>80</v>
      </c>
      <c r="I70" s="193">
        <v>2</v>
      </c>
      <c r="J70"/>
      <c r="K70"/>
      <c r="L70"/>
      <c r="M70"/>
      <c r="N70"/>
    </row>
    <row r="71" spans="1:14" ht="15.75" thickBot="1" x14ac:dyDescent="0.25">
      <c r="A71"/>
      <c r="B71"/>
      <c r="C71"/>
      <c r="D71"/>
      <c r="E71"/>
      <c r="F71"/>
      <c r="G71"/>
      <c r="H71" s="116" t="s">
        <v>81</v>
      </c>
      <c r="I71" s="193">
        <v>2</v>
      </c>
      <c r="J71"/>
      <c r="K71"/>
      <c r="L71"/>
      <c r="M71"/>
      <c r="N71"/>
    </row>
    <row r="72" spans="1:14" x14ac:dyDescent="0.2">
      <c r="A72"/>
      <c r="B72"/>
      <c r="C72"/>
      <c r="D72"/>
      <c r="E72"/>
      <c r="F72"/>
      <c r="G72"/>
      <c r="H72" s="115"/>
      <c r="I72"/>
      <c r="J72"/>
      <c r="K72"/>
      <c r="L72"/>
      <c r="M72"/>
      <c r="N72"/>
    </row>
    <row r="73" spans="1:14" x14ac:dyDescent="0.2">
      <c r="A73"/>
      <c r="B73"/>
      <c r="C73"/>
      <c r="D73"/>
      <c r="E73"/>
      <c r="F73"/>
      <c r="G73"/>
      <c r="H73" s="115"/>
      <c r="I73"/>
      <c r="J73"/>
      <c r="K73"/>
      <c r="L73"/>
      <c r="M73"/>
      <c r="N73"/>
    </row>
    <row r="74" spans="1:14" x14ac:dyDescent="0.2">
      <c r="A74"/>
      <c r="B74"/>
      <c r="C74"/>
      <c r="D74"/>
      <c r="E74"/>
      <c r="F74"/>
      <c r="G74"/>
      <c r="H74" s="115"/>
      <c r="I74"/>
      <c r="J74"/>
      <c r="K74"/>
      <c r="L74"/>
      <c r="M74"/>
      <c r="N74"/>
    </row>
    <row r="75" spans="1:14" x14ac:dyDescent="0.2">
      <c r="A75"/>
      <c r="B75"/>
      <c r="C75"/>
      <c r="D75"/>
      <c r="E75"/>
      <c r="F75"/>
      <c r="G75"/>
      <c r="H75" s="115"/>
      <c r="I75"/>
      <c r="J75"/>
      <c r="K75"/>
      <c r="L75"/>
      <c r="M75"/>
      <c r="N75"/>
    </row>
    <row r="76" spans="1:14" x14ac:dyDescent="0.2">
      <c r="A76"/>
      <c r="B76"/>
      <c r="C76"/>
      <c r="D76"/>
      <c r="E76"/>
      <c r="F76"/>
      <c r="G76"/>
      <c r="H76" s="115"/>
      <c r="I76"/>
      <c r="J76"/>
      <c r="K76"/>
      <c r="L76"/>
      <c r="M76"/>
      <c r="N76"/>
    </row>
    <row r="77" spans="1:14" x14ac:dyDescent="0.2">
      <c r="A77"/>
      <c r="B77"/>
      <c r="C77"/>
      <c r="D77"/>
      <c r="E77"/>
      <c r="F77"/>
      <c r="G77"/>
      <c r="H77" s="115"/>
      <c r="I77"/>
      <c r="J77"/>
      <c r="K77"/>
      <c r="L77"/>
      <c r="M77"/>
      <c r="N77"/>
    </row>
    <row r="78" spans="1:14" x14ac:dyDescent="0.2">
      <c r="A78"/>
      <c r="B78"/>
      <c r="C78"/>
      <c r="D78"/>
      <c r="E78"/>
      <c r="F78"/>
      <c r="G78"/>
      <c r="H78" s="115"/>
      <c r="I78"/>
      <c r="J78"/>
      <c r="K78"/>
      <c r="L78"/>
      <c r="M78"/>
      <c r="N78"/>
    </row>
    <row r="79" spans="1:14" x14ac:dyDescent="0.2">
      <c r="A79"/>
      <c r="B79"/>
      <c r="C79"/>
      <c r="D79"/>
      <c r="E79"/>
      <c r="F79"/>
      <c r="G79"/>
      <c r="H79" s="115"/>
      <c r="I79"/>
      <c r="J79"/>
      <c r="K79"/>
      <c r="L79"/>
      <c r="M79"/>
      <c r="N79"/>
    </row>
    <row r="80" spans="1:14" x14ac:dyDescent="0.2">
      <c r="A80"/>
      <c r="B80"/>
      <c r="C80"/>
      <c r="D80"/>
      <c r="E80"/>
      <c r="F80"/>
      <c r="G80"/>
      <c r="H80" s="115"/>
      <c r="I80"/>
      <c r="J80"/>
      <c r="K80"/>
      <c r="L80"/>
      <c r="M80"/>
      <c r="N80"/>
    </row>
    <row r="81" spans="1:14" x14ac:dyDescent="0.2">
      <c r="A81"/>
      <c r="B81"/>
      <c r="C81"/>
      <c r="D81"/>
      <c r="E81"/>
      <c r="F81"/>
      <c r="G81"/>
      <c r="H81" s="115"/>
      <c r="I81"/>
      <c r="J81"/>
      <c r="K81"/>
      <c r="L81"/>
      <c r="M81"/>
      <c r="N81"/>
    </row>
    <row r="82" spans="1:14" x14ac:dyDescent="0.2">
      <c r="A82"/>
      <c r="B82"/>
      <c r="C82"/>
      <c r="D82"/>
      <c r="E82"/>
      <c r="F82"/>
      <c r="G82"/>
      <c r="H82" s="115"/>
      <c r="I82"/>
      <c r="J82"/>
      <c r="K82"/>
      <c r="L82"/>
      <c r="M82"/>
      <c r="N82"/>
    </row>
    <row r="83" spans="1:14" x14ac:dyDescent="0.2">
      <c r="A83"/>
      <c r="B83"/>
      <c r="C83"/>
      <c r="D83"/>
      <c r="E83"/>
      <c r="F83"/>
      <c r="G83"/>
      <c r="H83" s="115"/>
      <c r="I83"/>
      <c r="J83"/>
      <c r="K83"/>
      <c r="L83"/>
      <c r="M83"/>
      <c r="N83"/>
    </row>
    <row r="84" spans="1:14" x14ac:dyDescent="0.2">
      <c r="A84"/>
      <c r="B84"/>
      <c r="C84"/>
      <c r="D84"/>
      <c r="E84"/>
      <c r="F84"/>
      <c r="G84"/>
      <c r="H84" s="115"/>
      <c r="I84"/>
      <c r="J84"/>
      <c r="K84"/>
      <c r="L84"/>
      <c r="M84"/>
      <c r="N84"/>
    </row>
    <row r="85" spans="1:14" x14ac:dyDescent="0.2">
      <c r="A85"/>
      <c r="B85"/>
      <c r="C85"/>
      <c r="D85"/>
      <c r="E85"/>
      <c r="F85"/>
      <c r="G85"/>
      <c r="H85" s="115"/>
      <c r="I85"/>
      <c r="J85"/>
      <c r="K85"/>
      <c r="L85"/>
      <c r="M85"/>
      <c r="N85"/>
    </row>
    <row r="86" spans="1:14" x14ac:dyDescent="0.2">
      <c r="A86"/>
      <c r="B86"/>
      <c r="C86"/>
      <c r="D86"/>
      <c r="E86"/>
      <c r="F86"/>
      <c r="G86"/>
      <c r="H86" s="115"/>
      <c r="I86"/>
      <c r="J86"/>
      <c r="K86"/>
      <c r="L86"/>
      <c r="M86"/>
      <c r="N86"/>
    </row>
    <row r="87" spans="1:14" x14ac:dyDescent="0.2">
      <c r="A87"/>
      <c r="B87"/>
      <c r="C87"/>
      <c r="D87"/>
      <c r="E87"/>
      <c r="F87"/>
      <c r="G87"/>
      <c r="H87" s="115"/>
      <c r="I87"/>
      <c r="J87"/>
      <c r="K87"/>
      <c r="L87"/>
      <c r="M87"/>
      <c r="N87"/>
    </row>
    <row r="88" spans="1:14" x14ac:dyDescent="0.2">
      <c r="A88"/>
      <c r="B88"/>
      <c r="C88"/>
      <c r="D88"/>
      <c r="E88"/>
      <c r="F88"/>
      <c r="G88"/>
      <c r="H88" s="115"/>
      <c r="I88"/>
      <c r="J88"/>
      <c r="K88"/>
      <c r="L88"/>
      <c r="M88"/>
      <c r="N88"/>
    </row>
    <row r="89" spans="1:14" x14ac:dyDescent="0.2">
      <c r="A89"/>
      <c r="B89"/>
      <c r="C89"/>
      <c r="D89"/>
      <c r="E89"/>
      <c r="F89"/>
      <c r="G89"/>
      <c r="H89" s="115"/>
      <c r="I89"/>
      <c r="J89"/>
      <c r="K89"/>
      <c r="L89"/>
      <c r="M89"/>
      <c r="N89"/>
    </row>
    <row r="90" spans="1:14" x14ac:dyDescent="0.2">
      <c r="A90"/>
      <c r="B90"/>
      <c r="C90"/>
      <c r="D90"/>
      <c r="E90"/>
      <c r="F90"/>
      <c r="G90"/>
      <c r="H90" s="115"/>
      <c r="I90"/>
      <c r="J90"/>
      <c r="K90"/>
      <c r="L90"/>
      <c r="M90"/>
      <c r="N90"/>
    </row>
    <row r="91" spans="1:14" x14ac:dyDescent="0.2">
      <c r="A91"/>
      <c r="B91"/>
      <c r="C91"/>
      <c r="D91"/>
      <c r="E91"/>
      <c r="F91"/>
      <c r="G91"/>
      <c r="H91" s="115"/>
      <c r="I91"/>
      <c r="J91"/>
      <c r="K91"/>
      <c r="L91"/>
      <c r="M91"/>
      <c r="N91"/>
    </row>
    <row r="92" spans="1:14" x14ac:dyDescent="0.2">
      <c r="A92"/>
      <c r="B92"/>
      <c r="C92"/>
      <c r="D92"/>
      <c r="E92"/>
      <c r="F92"/>
      <c r="G92"/>
      <c r="H92" s="115"/>
      <c r="I92"/>
      <c r="J92"/>
      <c r="K92"/>
      <c r="L92"/>
      <c r="M92"/>
      <c r="N92"/>
    </row>
    <row r="93" spans="1:14" x14ac:dyDescent="0.2">
      <c r="A93"/>
      <c r="B93"/>
      <c r="C93"/>
      <c r="D93"/>
      <c r="E93"/>
      <c r="F93"/>
      <c r="G93"/>
      <c r="H93" s="115"/>
      <c r="I93"/>
      <c r="J93"/>
      <c r="K93"/>
      <c r="L93"/>
      <c r="M93"/>
      <c r="N93"/>
    </row>
    <row r="94" spans="1:14" x14ac:dyDescent="0.2">
      <c r="A94"/>
      <c r="B94"/>
      <c r="C94"/>
      <c r="D94"/>
      <c r="E94"/>
      <c r="F94"/>
      <c r="G94"/>
      <c r="H94" s="115"/>
      <c r="I94"/>
      <c r="J94"/>
      <c r="K94"/>
      <c r="L94"/>
      <c r="M94"/>
      <c r="N94"/>
    </row>
    <row r="95" spans="1:14" ht="15.75" thickBot="1" x14ac:dyDescent="0.25">
      <c r="A95"/>
      <c r="B95"/>
      <c r="C95"/>
      <c r="D95"/>
      <c r="E95"/>
      <c r="F95"/>
      <c r="G95"/>
      <c r="H95" s="117"/>
      <c r="I95"/>
      <c r="J95"/>
      <c r="K95"/>
      <c r="L95"/>
      <c r="M95"/>
      <c r="N95"/>
    </row>
    <row r="96" spans="1:14" x14ac:dyDescent="0.2">
      <c r="A96"/>
      <c r="B96"/>
      <c r="C96"/>
      <c r="D96"/>
      <c r="E96"/>
      <c r="F96"/>
      <c r="G96"/>
      <c r="I96"/>
      <c r="J96"/>
      <c r="K96"/>
      <c r="L96"/>
      <c r="M96"/>
      <c r="N96"/>
    </row>
    <row r="97" spans="1:14" x14ac:dyDescent="0.2">
      <c r="A97"/>
      <c r="B97"/>
      <c r="C97"/>
      <c r="D97"/>
      <c r="E97"/>
      <c r="F97"/>
      <c r="G97"/>
      <c r="I97"/>
      <c r="J97"/>
      <c r="K97"/>
      <c r="L97"/>
      <c r="M97"/>
      <c r="N97"/>
    </row>
    <row r="98" spans="1:14" x14ac:dyDescent="0.2">
      <c r="A98"/>
      <c r="B98"/>
      <c r="C98"/>
      <c r="D98"/>
      <c r="E98"/>
      <c r="F98"/>
      <c r="G98"/>
      <c r="I98"/>
      <c r="J98"/>
      <c r="K98"/>
      <c r="L98"/>
      <c r="M98"/>
      <c r="N98"/>
    </row>
    <row r="99" spans="1:14" x14ac:dyDescent="0.2">
      <c r="A99"/>
      <c r="B99"/>
      <c r="C99"/>
      <c r="D99"/>
      <c r="E99"/>
      <c r="F99"/>
      <c r="G99"/>
      <c r="I99"/>
      <c r="J99"/>
      <c r="K99"/>
      <c r="L99"/>
      <c r="M99"/>
      <c r="N99"/>
    </row>
    <row r="100" spans="1:14" x14ac:dyDescent="0.2">
      <c r="A100"/>
      <c r="B100"/>
      <c r="C100"/>
      <c r="D100"/>
      <c r="E100"/>
      <c r="F100"/>
      <c r="G100"/>
      <c r="I100"/>
      <c r="J100"/>
      <c r="K100"/>
      <c r="L100"/>
      <c r="M100"/>
      <c r="N100"/>
    </row>
    <row r="101" spans="1:14" x14ac:dyDescent="0.2">
      <c r="A101"/>
      <c r="B101"/>
      <c r="C101"/>
      <c r="D101"/>
      <c r="E101"/>
      <c r="F101"/>
      <c r="G101"/>
      <c r="I101"/>
      <c r="J101"/>
      <c r="K101"/>
      <c r="L101"/>
      <c r="M101"/>
      <c r="N101"/>
    </row>
    <row r="102" spans="1:14" x14ac:dyDescent="0.2">
      <c r="A102"/>
      <c r="B102"/>
      <c r="C102"/>
      <c r="D102"/>
      <c r="E102"/>
      <c r="F102"/>
      <c r="G102"/>
      <c r="I102"/>
      <c r="J102"/>
      <c r="K102"/>
      <c r="L102"/>
      <c r="M102"/>
      <c r="N102"/>
    </row>
    <row r="103" spans="1:14" x14ac:dyDescent="0.2">
      <c r="A103"/>
      <c r="B103"/>
      <c r="C103"/>
      <c r="D103"/>
      <c r="E103"/>
      <c r="F103"/>
      <c r="G103"/>
      <c r="I103"/>
      <c r="J103"/>
      <c r="K103"/>
      <c r="L103"/>
      <c r="M103"/>
      <c r="N103"/>
    </row>
    <row r="104" spans="1:14" x14ac:dyDescent="0.2">
      <c r="A104"/>
      <c r="B104"/>
      <c r="C104"/>
      <c r="D104"/>
      <c r="E104"/>
      <c r="F104"/>
      <c r="G104"/>
      <c r="I104"/>
      <c r="J104"/>
      <c r="K104"/>
      <c r="L104"/>
      <c r="M104"/>
      <c r="N104"/>
    </row>
    <row r="105" spans="1:14" x14ac:dyDescent="0.2">
      <c r="A105"/>
      <c r="B105"/>
      <c r="C105"/>
      <c r="D105"/>
      <c r="E105"/>
      <c r="F105"/>
      <c r="G105"/>
      <c r="I105"/>
      <c r="J105"/>
      <c r="K105"/>
      <c r="L105"/>
      <c r="M105"/>
      <c r="N105"/>
    </row>
    <row r="106" spans="1:14" x14ac:dyDescent="0.2">
      <c r="A106"/>
      <c r="B106"/>
      <c r="C106"/>
      <c r="D106"/>
      <c r="E106"/>
      <c r="F106"/>
      <c r="G106"/>
      <c r="I106"/>
      <c r="J106"/>
      <c r="K106"/>
      <c r="L106"/>
      <c r="M106"/>
      <c r="N106"/>
    </row>
    <row r="107" spans="1:14" x14ac:dyDescent="0.2">
      <c r="A107"/>
      <c r="B107"/>
      <c r="C107"/>
      <c r="D107"/>
      <c r="E107"/>
      <c r="F107"/>
      <c r="G107"/>
      <c r="I107"/>
      <c r="J107"/>
      <c r="K107"/>
      <c r="L107"/>
      <c r="M107"/>
      <c r="N107"/>
    </row>
    <row r="108" spans="1:14" x14ac:dyDescent="0.2">
      <c r="A108"/>
      <c r="B108"/>
      <c r="C108"/>
      <c r="D108"/>
      <c r="E108"/>
      <c r="F108"/>
      <c r="G108"/>
      <c r="I108"/>
      <c r="J108"/>
      <c r="K108"/>
      <c r="L108"/>
      <c r="M108"/>
      <c r="N108"/>
    </row>
    <row r="109" spans="1:14" x14ac:dyDescent="0.2">
      <c r="A109"/>
      <c r="B109"/>
      <c r="C109"/>
      <c r="D109"/>
      <c r="E109"/>
      <c r="F109"/>
      <c r="G109"/>
      <c r="I109"/>
      <c r="J109"/>
      <c r="K109"/>
      <c r="L109"/>
      <c r="M109"/>
      <c r="N109"/>
    </row>
    <row r="110" spans="1:14" x14ac:dyDescent="0.2">
      <c r="A110"/>
      <c r="B110"/>
      <c r="C110"/>
      <c r="D110"/>
      <c r="E110"/>
      <c r="F110"/>
      <c r="G110"/>
      <c r="I110"/>
      <c r="J110"/>
      <c r="K110"/>
      <c r="L110"/>
      <c r="M110"/>
      <c r="N110"/>
    </row>
    <row r="111" spans="1:14" x14ac:dyDescent="0.2">
      <c r="A111"/>
      <c r="B111"/>
      <c r="C111"/>
      <c r="D111"/>
      <c r="E111"/>
      <c r="F111"/>
      <c r="G111"/>
      <c r="I111"/>
      <c r="J111"/>
      <c r="K111"/>
      <c r="L111"/>
      <c r="M111"/>
      <c r="N111"/>
    </row>
    <row r="112" spans="1:14" x14ac:dyDescent="0.2">
      <c r="A112"/>
      <c r="B112"/>
      <c r="C112"/>
      <c r="D112"/>
      <c r="E112"/>
      <c r="F112"/>
      <c r="G112"/>
      <c r="I112"/>
      <c r="J112"/>
      <c r="K112"/>
      <c r="L112"/>
      <c r="M112"/>
      <c r="N112"/>
    </row>
    <row r="113" spans="1:14" x14ac:dyDescent="0.2">
      <c r="A113"/>
      <c r="B113"/>
      <c r="C113"/>
      <c r="D113"/>
      <c r="E113"/>
      <c r="F113"/>
      <c r="G113"/>
      <c r="I113"/>
      <c r="J113"/>
      <c r="K113"/>
      <c r="L113"/>
      <c r="M113"/>
      <c r="N113"/>
    </row>
    <row r="114" spans="1:14" x14ac:dyDescent="0.2">
      <c r="A114"/>
      <c r="B114"/>
      <c r="C114"/>
      <c r="D114"/>
      <c r="E114"/>
      <c r="F114"/>
      <c r="G114"/>
      <c r="I114"/>
      <c r="J114"/>
      <c r="K114"/>
      <c r="L114"/>
      <c r="M114"/>
      <c r="N114"/>
    </row>
    <row r="115" spans="1:14" x14ac:dyDescent="0.2">
      <c r="A115"/>
      <c r="B115"/>
      <c r="C115"/>
      <c r="D115"/>
      <c r="E115"/>
      <c r="F115"/>
      <c r="G115"/>
      <c r="I115"/>
      <c r="J115"/>
      <c r="K115"/>
      <c r="L115"/>
      <c r="M115"/>
      <c r="N115"/>
    </row>
    <row r="116" spans="1:14" x14ac:dyDescent="0.2">
      <c r="A116"/>
      <c r="B116"/>
      <c r="C116"/>
      <c r="D116"/>
      <c r="E116"/>
      <c r="F116"/>
      <c r="G116"/>
      <c r="I116"/>
      <c r="J116"/>
      <c r="K116"/>
      <c r="L116"/>
      <c r="M116"/>
      <c r="N116"/>
    </row>
    <row r="117" spans="1:14" x14ac:dyDescent="0.2">
      <c r="A117"/>
      <c r="B117"/>
      <c r="C117"/>
      <c r="D117"/>
      <c r="E117"/>
      <c r="F117"/>
      <c r="G117"/>
      <c r="I117"/>
      <c r="J117"/>
      <c r="K117"/>
      <c r="L117"/>
      <c r="M117"/>
      <c r="N117"/>
    </row>
    <row r="118" spans="1:14" x14ac:dyDescent="0.2">
      <c r="A118"/>
      <c r="B118"/>
      <c r="C118"/>
      <c r="D118"/>
      <c r="E118"/>
      <c r="F118"/>
      <c r="G118"/>
      <c r="I118"/>
      <c r="J118"/>
      <c r="K118"/>
      <c r="L118"/>
      <c r="M118"/>
      <c r="N118"/>
    </row>
    <row r="119" spans="1:14" x14ac:dyDescent="0.2">
      <c r="A119"/>
      <c r="B119"/>
      <c r="C119"/>
      <c r="D119"/>
      <c r="E119"/>
      <c r="F119"/>
      <c r="G119"/>
      <c r="I119"/>
      <c r="J119"/>
      <c r="K119"/>
      <c r="L119"/>
      <c r="M119"/>
      <c r="N119"/>
    </row>
    <row r="120" spans="1:14" x14ac:dyDescent="0.2">
      <c r="A120"/>
      <c r="B120"/>
      <c r="C120"/>
      <c r="D120"/>
      <c r="E120"/>
      <c r="F120"/>
      <c r="G120"/>
      <c r="I120"/>
      <c r="J120"/>
      <c r="K120"/>
      <c r="L120"/>
      <c r="M120"/>
      <c r="N120"/>
    </row>
    <row r="121" spans="1:14" x14ac:dyDescent="0.2">
      <c r="A121"/>
      <c r="B121"/>
      <c r="C121"/>
      <c r="D121"/>
      <c r="E121"/>
      <c r="F121"/>
      <c r="G121"/>
      <c r="I121"/>
      <c r="J121"/>
      <c r="K121"/>
      <c r="L121"/>
      <c r="M121"/>
      <c r="N121"/>
    </row>
    <row r="122" spans="1:14" x14ac:dyDescent="0.2">
      <c r="A122"/>
      <c r="B122"/>
      <c r="C122"/>
      <c r="D122"/>
      <c r="E122"/>
      <c r="F122"/>
      <c r="G122"/>
      <c r="I122"/>
      <c r="J122"/>
      <c r="K122"/>
      <c r="L122"/>
      <c r="M122"/>
      <c r="N122"/>
    </row>
    <row r="123" spans="1:14" x14ac:dyDescent="0.2">
      <c r="A123"/>
      <c r="B123"/>
      <c r="C123"/>
      <c r="D123"/>
      <c r="E123"/>
      <c r="F123"/>
      <c r="G123"/>
      <c r="I123"/>
      <c r="J123"/>
      <c r="K123"/>
      <c r="L123"/>
      <c r="M123"/>
      <c r="N123"/>
    </row>
    <row r="124" spans="1:14" x14ac:dyDescent="0.2">
      <c r="A124"/>
      <c r="B124"/>
      <c r="C124"/>
      <c r="D124"/>
      <c r="E124"/>
      <c r="F124"/>
      <c r="G124"/>
      <c r="I124"/>
      <c r="J124"/>
      <c r="K124"/>
      <c r="L124"/>
      <c r="M124"/>
      <c r="N124"/>
    </row>
    <row r="125" spans="1:14" x14ac:dyDescent="0.2">
      <c r="A125"/>
      <c r="B125"/>
      <c r="C125"/>
      <c r="D125"/>
      <c r="E125"/>
      <c r="F125"/>
      <c r="G125"/>
      <c r="I125"/>
      <c r="J125"/>
      <c r="K125"/>
      <c r="L125"/>
      <c r="M125"/>
      <c r="N125"/>
    </row>
    <row r="126" spans="1:14" x14ac:dyDescent="0.2">
      <c r="A126"/>
      <c r="B126"/>
      <c r="C126"/>
      <c r="D126"/>
      <c r="E126"/>
      <c r="F126"/>
      <c r="G126"/>
      <c r="I126"/>
      <c r="J126"/>
      <c r="K126"/>
      <c r="L126"/>
      <c r="M126"/>
      <c r="N126"/>
    </row>
    <row r="127" spans="1:14" x14ac:dyDescent="0.2">
      <c r="A127"/>
      <c r="B127"/>
      <c r="C127"/>
      <c r="D127"/>
      <c r="E127"/>
      <c r="F127"/>
      <c r="G127"/>
      <c r="I127"/>
      <c r="J127"/>
      <c r="K127"/>
      <c r="L127"/>
      <c r="M127"/>
      <c r="N127"/>
    </row>
    <row r="128" spans="1:14" x14ac:dyDescent="0.2">
      <c r="A128"/>
      <c r="B128"/>
      <c r="C128"/>
      <c r="D128"/>
      <c r="E128"/>
      <c r="F128"/>
      <c r="G128"/>
      <c r="I128"/>
      <c r="J128"/>
      <c r="K128"/>
      <c r="L128"/>
      <c r="M128"/>
      <c r="N128"/>
    </row>
    <row r="129" spans="1:14" x14ac:dyDescent="0.2">
      <c r="A129"/>
      <c r="B129"/>
      <c r="C129"/>
      <c r="D129"/>
      <c r="E129"/>
      <c r="F129"/>
      <c r="G129"/>
      <c r="I129"/>
      <c r="J129"/>
      <c r="K129"/>
      <c r="L129"/>
      <c r="M129"/>
      <c r="N129"/>
    </row>
    <row r="130" spans="1:14" x14ac:dyDescent="0.2">
      <c r="A130"/>
      <c r="B130"/>
      <c r="C130"/>
      <c r="D130"/>
      <c r="E130"/>
      <c r="F130"/>
      <c r="G130"/>
      <c r="I130"/>
      <c r="J130"/>
      <c r="K130"/>
      <c r="L130"/>
      <c r="M130"/>
      <c r="N130"/>
    </row>
    <row r="131" spans="1:14" x14ac:dyDescent="0.2">
      <c r="A131"/>
      <c r="B131"/>
      <c r="C131"/>
      <c r="D131"/>
      <c r="E131"/>
      <c r="F131"/>
      <c r="G131"/>
      <c r="I131"/>
      <c r="J131"/>
      <c r="K131"/>
      <c r="L131"/>
      <c r="M131"/>
      <c r="N131"/>
    </row>
    <row r="132" spans="1:14" x14ac:dyDescent="0.2">
      <c r="A132"/>
      <c r="B132"/>
      <c r="C132"/>
      <c r="D132"/>
      <c r="E132"/>
      <c r="F132"/>
      <c r="G132"/>
      <c r="I132"/>
      <c r="J132"/>
      <c r="K132"/>
      <c r="L132"/>
      <c r="M132"/>
      <c r="N132"/>
    </row>
    <row r="133" spans="1:14" x14ac:dyDescent="0.2">
      <c r="A133"/>
      <c r="B133"/>
      <c r="C133"/>
      <c r="D133"/>
      <c r="E133"/>
      <c r="F133"/>
      <c r="G133"/>
      <c r="I133"/>
      <c r="J133"/>
      <c r="K133"/>
      <c r="L133"/>
      <c r="M133"/>
      <c r="N133"/>
    </row>
    <row r="134" spans="1:14" x14ac:dyDescent="0.2">
      <c r="A134"/>
      <c r="B134"/>
      <c r="C134"/>
      <c r="D134"/>
      <c r="E134"/>
      <c r="F134"/>
      <c r="G134"/>
      <c r="I134"/>
      <c r="J134"/>
      <c r="K134"/>
      <c r="L134"/>
      <c r="M134"/>
      <c r="N134"/>
    </row>
    <row r="135" spans="1:14" x14ac:dyDescent="0.2">
      <c r="A135"/>
      <c r="B135"/>
      <c r="C135"/>
      <c r="D135"/>
      <c r="E135"/>
      <c r="F135"/>
      <c r="G135"/>
      <c r="I135"/>
      <c r="J135"/>
      <c r="K135"/>
      <c r="L135"/>
      <c r="M135"/>
      <c r="N135"/>
    </row>
    <row r="136" spans="1:14" x14ac:dyDescent="0.2">
      <c r="A136"/>
      <c r="B136"/>
      <c r="C136"/>
      <c r="D136"/>
      <c r="E136"/>
      <c r="F136"/>
      <c r="G136"/>
      <c r="I136"/>
      <c r="J136"/>
      <c r="K136"/>
      <c r="L136"/>
      <c r="M136"/>
      <c r="N136"/>
    </row>
    <row r="137" spans="1:14" x14ac:dyDescent="0.2">
      <c r="A137"/>
      <c r="B137"/>
      <c r="C137"/>
      <c r="D137"/>
      <c r="E137"/>
      <c r="F137"/>
      <c r="G137"/>
      <c r="I137"/>
      <c r="J137"/>
      <c r="K137"/>
      <c r="L137"/>
      <c r="M137"/>
      <c r="N137"/>
    </row>
    <row r="138" spans="1:14" x14ac:dyDescent="0.2">
      <c r="A138"/>
      <c r="B138"/>
      <c r="C138"/>
      <c r="D138"/>
      <c r="E138"/>
      <c r="F138"/>
      <c r="G138"/>
      <c r="I138"/>
      <c r="J138"/>
      <c r="K138"/>
      <c r="L138"/>
      <c r="M138"/>
      <c r="N138"/>
    </row>
    <row r="139" spans="1:14" x14ac:dyDescent="0.2">
      <c r="A139"/>
      <c r="B139"/>
      <c r="C139"/>
      <c r="D139"/>
      <c r="E139"/>
      <c r="F139"/>
      <c r="G139"/>
      <c r="I139"/>
      <c r="J139"/>
      <c r="K139"/>
      <c r="L139"/>
      <c r="M139"/>
      <c r="N139"/>
    </row>
    <row r="140" spans="1:14" x14ac:dyDescent="0.2">
      <c r="A140"/>
      <c r="B140"/>
      <c r="C140"/>
      <c r="D140"/>
      <c r="E140"/>
      <c r="F140"/>
      <c r="G140"/>
      <c r="I140"/>
      <c r="J140"/>
      <c r="K140"/>
      <c r="L140"/>
      <c r="M140"/>
      <c r="N140"/>
    </row>
    <row r="141" spans="1:14" x14ac:dyDescent="0.2">
      <c r="A141"/>
      <c r="B141"/>
      <c r="C141"/>
      <c r="D141"/>
      <c r="E141"/>
      <c r="F141"/>
      <c r="G141"/>
      <c r="I141"/>
      <c r="J141"/>
      <c r="K141"/>
      <c r="L141"/>
      <c r="M141"/>
      <c r="N141"/>
    </row>
    <row r="142" spans="1:14" x14ac:dyDescent="0.2">
      <c r="A142"/>
      <c r="B142"/>
      <c r="C142"/>
      <c r="D142"/>
      <c r="E142"/>
      <c r="F142"/>
      <c r="G142"/>
      <c r="I142"/>
      <c r="J142"/>
      <c r="K142"/>
      <c r="L142"/>
      <c r="M142"/>
      <c r="N142"/>
    </row>
    <row r="143" spans="1:14" x14ac:dyDescent="0.2">
      <c r="A143"/>
      <c r="B143"/>
      <c r="C143"/>
      <c r="D143"/>
      <c r="E143"/>
      <c r="F143"/>
      <c r="G143"/>
      <c r="I143"/>
      <c r="J143"/>
      <c r="K143"/>
      <c r="L143"/>
      <c r="M143"/>
      <c r="N143"/>
    </row>
    <row r="144" spans="1:14" x14ac:dyDescent="0.2">
      <c r="A144"/>
      <c r="B144"/>
      <c r="C144"/>
      <c r="D144"/>
      <c r="E144"/>
      <c r="F144"/>
      <c r="G144"/>
      <c r="I144"/>
      <c r="J144"/>
      <c r="K144"/>
      <c r="L144"/>
      <c r="M144"/>
      <c r="N144"/>
    </row>
    <row r="145" spans="1:14" x14ac:dyDescent="0.2">
      <c r="A145"/>
      <c r="B145"/>
      <c r="C145"/>
      <c r="D145"/>
      <c r="E145"/>
      <c r="F145"/>
      <c r="G145"/>
      <c r="I145"/>
      <c r="J145"/>
      <c r="K145"/>
      <c r="L145"/>
      <c r="M145"/>
      <c r="N145"/>
    </row>
    <row r="146" spans="1:14" x14ac:dyDescent="0.2">
      <c r="A146"/>
      <c r="B146"/>
      <c r="C146"/>
      <c r="D146"/>
      <c r="E146"/>
      <c r="F146"/>
      <c r="G146"/>
      <c r="I146"/>
      <c r="J146"/>
      <c r="K146"/>
      <c r="L146"/>
      <c r="M146"/>
      <c r="N146"/>
    </row>
    <row r="147" spans="1:14" x14ac:dyDescent="0.2">
      <c r="A147"/>
      <c r="B147"/>
      <c r="C147"/>
      <c r="D147"/>
      <c r="E147"/>
      <c r="F147"/>
      <c r="G147"/>
      <c r="I147"/>
      <c r="J147"/>
      <c r="K147"/>
      <c r="L147"/>
      <c r="M147"/>
      <c r="N147"/>
    </row>
    <row r="148" spans="1:14" x14ac:dyDescent="0.2">
      <c r="A148"/>
      <c r="B148"/>
      <c r="C148"/>
      <c r="D148"/>
      <c r="E148"/>
      <c r="F148"/>
      <c r="G148"/>
      <c r="I148"/>
      <c r="J148"/>
      <c r="K148"/>
      <c r="L148"/>
      <c r="M148"/>
      <c r="N148"/>
    </row>
    <row r="149" spans="1:14" x14ac:dyDescent="0.2">
      <c r="A149"/>
      <c r="B149"/>
      <c r="C149"/>
      <c r="D149"/>
      <c r="E149"/>
      <c r="F149"/>
      <c r="G149"/>
      <c r="I149"/>
      <c r="J149"/>
      <c r="K149"/>
      <c r="L149"/>
      <c r="M149"/>
      <c r="N149"/>
    </row>
    <row r="150" spans="1:14" x14ac:dyDescent="0.2">
      <c r="A150"/>
      <c r="B150"/>
      <c r="C150"/>
      <c r="D150"/>
      <c r="E150"/>
      <c r="F150"/>
      <c r="G150"/>
      <c r="I150"/>
      <c r="J150"/>
      <c r="K150"/>
      <c r="L150"/>
      <c r="M150"/>
      <c r="N150"/>
    </row>
    <row r="151" spans="1:14" x14ac:dyDescent="0.2">
      <c r="A151"/>
      <c r="B151"/>
      <c r="C151"/>
      <c r="D151"/>
      <c r="E151"/>
      <c r="F151"/>
      <c r="G151"/>
      <c r="I151"/>
      <c r="J151"/>
      <c r="K151"/>
      <c r="L151"/>
      <c r="M151"/>
      <c r="N151"/>
    </row>
    <row r="152" spans="1:14" x14ac:dyDescent="0.2">
      <c r="A152"/>
      <c r="B152"/>
      <c r="C152"/>
      <c r="D152"/>
      <c r="E152"/>
      <c r="F152"/>
      <c r="G152"/>
      <c r="I152"/>
      <c r="J152"/>
      <c r="K152"/>
      <c r="L152"/>
      <c r="M152"/>
      <c r="N152"/>
    </row>
    <row r="153" spans="1:14" x14ac:dyDescent="0.2">
      <c r="A153"/>
      <c r="B153"/>
      <c r="C153"/>
      <c r="D153"/>
      <c r="E153"/>
      <c r="F153"/>
      <c r="G153"/>
      <c r="I153"/>
      <c r="J153"/>
      <c r="K153"/>
      <c r="L153"/>
      <c r="M153"/>
      <c r="N153"/>
    </row>
    <row r="154" spans="1:14" x14ac:dyDescent="0.2">
      <c r="A154"/>
      <c r="B154"/>
      <c r="C154"/>
      <c r="D154"/>
      <c r="E154"/>
      <c r="F154"/>
      <c r="G154"/>
      <c r="I154"/>
      <c r="J154"/>
      <c r="K154"/>
      <c r="L154"/>
      <c r="M154"/>
      <c r="N154"/>
    </row>
    <row r="155" spans="1:14" x14ac:dyDescent="0.2">
      <c r="A155"/>
      <c r="B155"/>
      <c r="C155"/>
      <c r="D155"/>
      <c r="E155"/>
      <c r="F155"/>
      <c r="G155"/>
      <c r="I155"/>
      <c r="J155"/>
      <c r="K155"/>
      <c r="L155"/>
      <c r="M155"/>
      <c r="N155"/>
    </row>
    <row r="156" spans="1:14" x14ac:dyDescent="0.2">
      <c r="A156"/>
      <c r="B156"/>
      <c r="C156"/>
      <c r="D156"/>
      <c r="E156"/>
      <c r="F156"/>
      <c r="G156"/>
      <c r="I156"/>
      <c r="J156"/>
      <c r="K156"/>
      <c r="L156"/>
      <c r="M156"/>
      <c r="N156"/>
    </row>
    <row r="157" spans="1:14" x14ac:dyDescent="0.2">
      <c r="A157"/>
      <c r="B157"/>
      <c r="C157"/>
      <c r="D157"/>
      <c r="E157"/>
      <c r="F157"/>
      <c r="G157"/>
      <c r="I157"/>
      <c r="J157"/>
      <c r="K157"/>
      <c r="L157"/>
      <c r="M157"/>
      <c r="N157"/>
    </row>
    <row r="158" spans="1:14" x14ac:dyDescent="0.2">
      <c r="A158"/>
      <c r="B158"/>
      <c r="C158"/>
      <c r="D158"/>
      <c r="E158"/>
      <c r="F158"/>
      <c r="G158"/>
      <c r="I158"/>
      <c r="J158"/>
      <c r="K158"/>
      <c r="L158"/>
      <c r="M158"/>
      <c r="N158"/>
    </row>
    <row r="159" spans="1:14" x14ac:dyDescent="0.2">
      <c r="A159"/>
      <c r="B159"/>
      <c r="C159"/>
      <c r="D159"/>
      <c r="E159"/>
      <c r="F159"/>
      <c r="G159"/>
      <c r="I159"/>
      <c r="J159"/>
      <c r="K159"/>
      <c r="L159"/>
      <c r="M159"/>
      <c r="N159"/>
    </row>
    <row r="160" spans="1:14" x14ac:dyDescent="0.2">
      <c r="A160"/>
      <c r="B160"/>
      <c r="C160"/>
      <c r="D160"/>
      <c r="E160"/>
      <c r="F160"/>
      <c r="G160"/>
      <c r="I160"/>
      <c r="J160"/>
      <c r="K160"/>
      <c r="L160"/>
      <c r="M160"/>
      <c r="N160"/>
    </row>
    <row r="161" spans="1:14" x14ac:dyDescent="0.2">
      <c r="A161"/>
      <c r="B161"/>
      <c r="C161"/>
      <c r="D161"/>
      <c r="E161"/>
      <c r="F161"/>
      <c r="G161"/>
      <c r="I161"/>
      <c r="J161"/>
      <c r="K161"/>
      <c r="L161"/>
      <c r="M161"/>
      <c r="N161"/>
    </row>
    <row r="162" spans="1:14" x14ac:dyDescent="0.2">
      <c r="A162"/>
      <c r="B162"/>
      <c r="C162"/>
      <c r="D162"/>
      <c r="E162"/>
      <c r="F162"/>
      <c r="G162"/>
      <c r="I162"/>
      <c r="J162"/>
      <c r="K162"/>
      <c r="L162"/>
      <c r="M162"/>
      <c r="N162"/>
    </row>
    <row r="163" spans="1:14" x14ac:dyDescent="0.2">
      <c r="A163"/>
      <c r="B163"/>
      <c r="C163"/>
      <c r="D163"/>
      <c r="E163"/>
      <c r="F163"/>
      <c r="G163"/>
      <c r="I163"/>
      <c r="J163"/>
      <c r="K163"/>
      <c r="L163"/>
      <c r="M163"/>
      <c r="N163"/>
    </row>
    <row r="164" spans="1:14" x14ac:dyDescent="0.2">
      <c r="A164"/>
      <c r="B164"/>
      <c r="C164"/>
      <c r="D164"/>
      <c r="E164"/>
      <c r="F164"/>
      <c r="G164"/>
      <c r="I164"/>
      <c r="J164"/>
      <c r="K164"/>
      <c r="L164"/>
      <c r="M164"/>
      <c r="N164"/>
    </row>
    <row r="165" spans="1:14" x14ac:dyDescent="0.2">
      <c r="A165"/>
      <c r="B165"/>
      <c r="C165"/>
      <c r="D165"/>
      <c r="E165"/>
      <c r="F165"/>
      <c r="G165"/>
      <c r="I165"/>
      <c r="J165"/>
      <c r="K165"/>
      <c r="L165"/>
      <c r="M165"/>
      <c r="N165"/>
    </row>
    <row r="166" spans="1:14" x14ac:dyDescent="0.2">
      <c r="A166"/>
      <c r="B166"/>
      <c r="C166"/>
      <c r="D166"/>
      <c r="E166"/>
      <c r="F166"/>
      <c r="G166"/>
      <c r="I166"/>
      <c r="J166"/>
      <c r="K166"/>
      <c r="L166"/>
      <c r="M166"/>
      <c r="N166"/>
    </row>
    <row r="167" spans="1:14" x14ac:dyDescent="0.2">
      <c r="A167"/>
      <c r="B167"/>
      <c r="C167"/>
      <c r="D167"/>
      <c r="E167"/>
      <c r="F167"/>
      <c r="G167"/>
      <c r="I167"/>
      <c r="J167"/>
      <c r="K167"/>
      <c r="L167"/>
      <c r="M167"/>
      <c r="N167"/>
    </row>
    <row r="168" spans="1:14" x14ac:dyDescent="0.2">
      <c r="A168"/>
      <c r="B168"/>
      <c r="C168"/>
      <c r="D168"/>
      <c r="E168"/>
      <c r="F168"/>
      <c r="G168"/>
      <c r="I168"/>
      <c r="J168"/>
      <c r="K168"/>
      <c r="L168"/>
      <c r="M168"/>
      <c r="N168"/>
    </row>
    <row r="169" spans="1:14" x14ac:dyDescent="0.2">
      <c r="A169"/>
      <c r="B169"/>
      <c r="C169"/>
      <c r="D169"/>
      <c r="E169"/>
      <c r="F169"/>
      <c r="G169"/>
      <c r="I169"/>
      <c r="J169"/>
      <c r="K169"/>
      <c r="L169"/>
      <c r="M169"/>
      <c r="N169"/>
    </row>
    <row r="170" spans="1:14" x14ac:dyDescent="0.2">
      <c r="A170"/>
      <c r="B170"/>
      <c r="C170"/>
      <c r="D170"/>
      <c r="E170"/>
      <c r="F170"/>
      <c r="G170"/>
      <c r="I170"/>
      <c r="J170"/>
      <c r="K170"/>
      <c r="L170"/>
      <c r="M170"/>
      <c r="N170"/>
    </row>
    <row r="171" spans="1:14" x14ac:dyDescent="0.2">
      <c r="A171"/>
      <c r="B171"/>
      <c r="C171"/>
      <c r="D171"/>
      <c r="E171"/>
      <c r="F171"/>
      <c r="G171"/>
      <c r="I171"/>
      <c r="J171"/>
      <c r="K171"/>
      <c r="L171"/>
      <c r="M171"/>
      <c r="N171"/>
    </row>
    <row r="172" spans="1:14" x14ac:dyDescent="0.2">
      <c r="A172"/>
      <c r="B172"/>
      <c r="C172"/>
      <c r="D172"/>
      <c r="E172"/>
      <c r="F172"/>
      <c r="G172"/>
      <c r="I172"/>
      <c r="J172"/>
      <c r="K172"/>
      <c r="L172"/>
      <c r="M172"/>
      <c r="N172"/>
    </row>
    <row r="173" spans="1:14" x14ac:dyDescent="0.2">
      <c r="A173"/>
      <c r="B173"/>
      <c r="C173"/>
      <c r="D173"/>
      <c r="E173"/>
      <c r="F173"/>
      <c r="G173"/>
      <c r="I173"/>
      <c r="J173"/>
      <c r="K173"/>
      <c r="L173"/>
      <c r="M173"/>
      <c r="N173"/>
    </row>
    <row r="174" spans="1:14" x14ac:dyDescent="0.2">
      <c r="A174"/>
      <c r="B174"/>
      <c r="C174"/>
      <c r="D174"/>
      <c r="E174"/>
      <c r="F174"/>
      <c r="G174"/>
      <c r="I174"/>
      <c r="J174"/>
      <c r="K174"/>
      <c r="L174"/>
      <c r="M174"/>
      <c r="N174"/>
    </row>
    <row r="175" spans="1:14" x14ac:dyDescent="0.2">
      <c r="A175"/>
      <c r="B175"/>
      <c r="C175"/>
      <c r="D175"/>
      <c r="E175"/>
      <c r="F175"/>
      <c r="G175"/>
      <c r="I175"/>
      <c r="J175"/>
      <c r="K175"/>
      <c r="L175"/>
      <c r="M175"/>
      <c r="N175"/>
    </row>
    <row r="176" spans="1:14" x14ac:dyDescent="0.2">
      <c r="A176"/>
      <c r="B176"/>
      <c r="C176"/>
      <c r="D176"/>
      <c r="E176"/>
      <c r="F176"/>
      <c r="G176"/>
      <c r="I176"/>
      <c r="J176"/>
      <c r="K176"/>
      <c r="L176"/>
      <c r="M176"/>
      <c r="N176"/>
    </row>
    <row r="177" spans="1:14" x14ac:dyDescent="0.2">
      <c r="A177"/>
      <c r="B177"/>
      <c r="C177"/>
      <c r="D177"/>
      <c r="E177"/>
      <c r="F177"/>
      <c r="G177"/>
      <c r="I177"/>
      <c r="J177"/>
      <c r="K177"/>
      <c r="L177"/>
      <c r="M177"/>
      <c r="N177"/>
    </row>
    <row r="178" spans="1:14" x14ac:dyDescent="0.2">
      <c r="A178"/>
      <c r="B178"/>
      <c r="C178"/>
      <c r="D178"/>
      <c r="E178"/>
      <c r="F178"/>
      <c r="G178"/>
      <c r="I178"/>
      <c r="J178"/>
      <c r="K178"/>
      <c r="L178"/>
      <c r="M178"/>
      <c r="N178"/>
    </row>
    <row r="179" spans="1:14" x14ac:dyDescent="0.2">
      <c r="A179"/>
      <c r="B179"/>
      <c r="C179"/>
      <c r="D179"/>
      <c r="E179"/>
      <c r="F179"/>
      <c r="G179"/>
      <c r="I179"/>
      <c r="J179"/>
      <c r="K179"/>
      <c r="L179"/>
      <c r="M179"/>
      <c r="N179"/>
    </row>
    <row r="180" spans="1:14" x14ac:dyDescent="0.2">
      <c r="A180"/>
      <c r="B180"/>
      <c r="C180"/>
      <c r="D180"/>
      <c r="E180"/>
      <c r="F180"/>
      <c r="G180"/>
      <c r="I180"/>
      <c r="J180"/>
      <c r="K180"/>
      <c r="L180"/>
      <c r="M180"/>
      <c r="N180"/>
    </row>
    <row r="181" spans="1:14" x14ac:dyDescent="0.2">
      <c r="A181"/>
      <c r="B181"/>
      <c r="C181"/>
      <c r="D181"/>
      <c r="E181"/>
      <c r="F181"/>
      <c r="G181"/>
      <c r="I181"/>
      <c r="J181"/>
      <c r="K181"/>
      <c r="L181"/>
      <c r="M181"/>
      <c r="N181"/>
    </row>
    <row r="182" spans="1:14" x14ac:dyDescent="0.2">
      <c r="A182"/>
      <c r="B182"/>
      <c r="C182"/>
      <c r="D182"/>
      <c r="E182"/>
      <c r="F182"/>
      <c r="G182"/>
      <c r="I182"/>
      <c r="J182"/>
      <c r="K182"/>
      <c r="L182"/>
      <c r="M182"/>
      <c r="N182"/>
    </row>
    <row r="183" spans="1:14" x14ac:dyDescent="0.2">
      <c r="A183"/>
      <c r="B183"/>
      <c r="C183"/>
      <c r="D183"/>
      <c r="E183"/>
      <c r="F183"/>
      <c r="G183"/>
      <c r="I183"/>
      <c r="J183"/>
      <c r="K183"/>
      <c r="L183"/>
      <c r="M183"/>
      <c r="N183"/>
    </row>
    <row r="184" spans="1:14" x14ac:dyDescent="0.2">
      <c r="A184"/>
      <c r="B184"/>
      <c r="C184"/>
      <c r="D184"/>
      <c r="E184"/>
      <c r="F184"/>
      <c r="G184"/>
      <c r="I184"/>
      <c r="J184"/>
      <c r="K184"/>
      <c r="L184"/>
      <c r="M184"/>
      <c r="N184"/>
    </row>
    <row r="185" spans="1:14" x14ac:dyDescent="0.2">
      <c r="A185"/>
      <c r="B185"/>
      <c r="C185"/>
      <c r="D185"/>
      <c r="E185"/>
      <c r="F185"/>
      <c r="G185"/>
      <c r="I185"/>
      <c r="J185"/>
      <c r="K185"/>
      <c r="L185"/>
      <c r="M185"/>
      <c r="N185"/>
    </row>
    <row r="186" spans="1:14" x14ac:dyDescent="0.2">
      <c r="A186"/>
      <c r="B186"/>
      <c r="C186"/>
      <c r="D186"/>
      <c r="E186"/>
      <c r="F186"/>
      <c r="G186"/>
      <c r="I186"/>
      <c r="J186"/>
      <c r="K186"/>
      <c r="L186"/>
      <c r="M186"/>
      <c r="N186"/>
    </row>
    <row r="187" spans="1:14" x14ac:dyDescent="0.2">
      <c r="A187"/>
      <c r="B187"/>
      <c r="C187"/>
      <c r="D187"/>
      <c r="E187"/>
      <c r="F187"/>
      <c r="G187"/>
      <c r="I187"/>
      <c r="J187"/>
      <c r="K187"/>
      <c r="L187"/>
      <c r="M187"/>
      <c r="N187"/>
    </row>
    <row r="188" spans="1:14" x14ac:dyDescent="0.2">
      <c r="A188"/>
      <c r="B188"/>
      <c r="C188"/>
      <c r="D188"/>
      <c r="E188"/>
      <c r="F188"/>
      <c r="G188"/>
      <c r="I188"/>
      <c r="J188"/>
      <c r="K188"/>
      <c r="L188"/>
      <c r="M188"/>
      <c r="N188"/>
    </row>
    <row r="189" spans="1:14" x14ac:dyDescent="0.2">
      <c r="A189"/>
      <c r="B189"/>
      <c r="C189"/>
      <c r="D189"/>
      <c r="E189"/>
      <c r="F189"/>
      <c r="G189"/>
      <c r="I189"/>
      <c r="J189"/>
      <c r="K189"/>
      <c r="L189"/>
      <c r="M189"/>
      <c r="N189"/>
    </row>
    <row r="190" spans="1:14" x14ac:dyDescent="0.2">
      <c r="A190"/>
      <c r="B190"/>
      <c r="C190"/>
      <c r="D190"/>
      <c r="E190"/>
      <c r="F190"/>
      <c r="G190"/>
      <c r="I190"/>
      <c r="J190"/>
      <c r="K190"/>
      <c r="L190"/>
      <c r="M190"/>
      <c r="N190"/>
    </row>
    <row r="191" spans="1:14" x14ac:dyDescent="0.2">
      <c r="A191"/>
      <c r="B191"/>
      <c r="C191"/>
      <c r="D191"/>
      <c r="E191"/>
      <c r="F191"/>
      <c r="G191"/>
      <c r="I191"/>
      <c r="J191"/>
      <c r="K191"/>
      <c r="L191"/>
      <c r="M191"/>
      <c r="N191"/>
    </row>
    <row r="192" spans="1:14" x14ac:dyDescent="0.2">
      <c r="A192"/>
      <c r="B192"/>
      <c r="C192"/>
      <c r="D192"/>
      <c r="E192"/>
      <c r="F192"/>
      <c r="G192"/>
      <c r="I192"/>
      <c r="J192"/>
      <c r="K192"/>
      <c r="L192"/>
      <c r="M192"/>
      <c r="N192"/>
    </row>
    <row r="193" spans="1:14" x14ac:dyDescent="0.2">
      <c r="A193"/>
      <c r="B193"/>
      <c r="C193"/>
      <c r="D193"/>
      <c r="E193"/>
      <c r="F193"/>
      <c r="G193"/>
      <c r="I193"/>
      <c r="J193"/>
      <c r="K193"/>
      <c r="L193"/>
      <c r="M193"/>
      <c r="N193"/>
    </row>
    <row r="194" spans="1:14" x14ac:dyDescent="0.2">
      <c r="A194"/>
      <c r="B194"/>
      <c r="C194"/>
      <c r="D194"/>
      <c r="E194"/>
      <c r="F194"/>
      <c r="G194"/>
      <c r="I194"/>
      <c r="J194"/>
      <c r="K194"/>
      <c r="L194"/>
      <c r="M194"/>
      <c r="N194"/>
    </row>
    <row r="195" spans="1:14" x14ac:dyDescent="0.2">
      <c r="A195"/>
      <c r="B195"/>
      <c r="C195"/>
      <c r="D195"/>
      <c r="E195"/>
      <c r="F195"/>
      <c r="G195"/>
      <c r="I195"/>
      <c r="J195"/>
      <c r="K195"/>
      <c r="L195"/>
      <c r="M195"/>
      <c r="N195"/>
    </row>
    <row r="196" spans="1:14" x14ac:dyDescent="0.2">
      <c r="A196"/>
      <c r="B196"/>
      <c r="C196"/>
      <c r="D196"/>
      <c r="E196"/>
      <c r="F196"/>
      <c r="G196"/>
      <c r="I196"/>
      <c r="J196"/>
      <c r="K196"/>
      <c r="L196"/>
      <c r="M196"/>
      <c r="N196"/>
    </row>
    <row r="197" spans="1:14" x14ac:dyDescent="0.2">
      <c r="A197"/>
      <c r="B197"/>
      <c r="C197"/>
      <c r="D197"/>
      <c r="E197"/>
      <c r="F197"/>
      <c r="G197"/>
      <c r="I197"/>
      <c r="J197"/>
      <c r="K197"/>
      <c r="L197"/>
      <c r="M197"/>
      <c r="N197"/>
    </row>
    <row r="198" spans="1:14" x14ac:dyDescent="0.2">
      <c r="A198"/>
      <c r="B198"/>
      <c r="C198"/>
      <c r="D198"/>
      <c r="E198"/>
      <c r="F198"/>
      <c r="G198"/>
      <c r="I198"/>
      <c r="J198"/>
      <c r="K198"/>
      <c r="L198"/>
      <c r="M198"/>
      <c r="N198"/>
    </row>
    <row r="199" spans="1:14" x14ac:dyDescent="0.2">
      <c r="A199"/>
      <c r="B199"/>
      <c r="C199"/>
      <c r="D199"/>
      <c r="E199"/>
      <c r="F199"/>
      <c r="G199"/>
      <c r="I199"/>
      <c r="J199"/>
      <c r="K199"/>
      <c r="L199"/>
      <c r="M199"/>
      <c r="N199"/>
    </row>
    <row r="200" spans="1:14" x14ac:dyDescent="0.2">
      <c r="A200"/>
      <c r="B200"/>
      <c r="C200"/>
      <c r="D200"/>
      <c r="E200"/>
      <c r="F200"/>
      <c r="G200"/>
      <c r="I200"/>
      <c r="J200"/>
      <c r="K200"/>
      <c r="L200"/>
      <c r="M200"/>
      <c r="N200"/>
    </row>
    <row r="201" spans="1:14" x14ac:dyDescent="0.2">
      <c r="A201"/>
      <c r="B201"/>
      <c r="C201"/>
      <c r="D201"/>
      <c r="E201"/>
      <c r="F201"/>
      <c r="G201"/>
      <c r="I201"/>
      <c r="J201"/>
      <c r="K201"/>
      <c r="L201"/>
      <c r="M201"/>
      <c r="N201"/>
    </row>
    <row r="202" spans="1:14" x14ac:dyDescent="0.2">
      <c r="A202"/>
      <c r="B202"/>
      <c r="C202"/>
      <c r="D202"/>
      <c r="E202"/>
      <c r="F202"/>
      <c r="G202"/>
      <c r="I202"/>
      <c r="J202"/>
      <c r="K202"/>
      <c r="L202"/>
      <c r="M202"/>
      <c r="N202"/>
    </row>
    <row r="203" spans="1:14" x14ac:dyDescent="0.2">
      <c r="A203"/>
      <c r="B203"/>
      <c r="C203"/>
      <c r="D203"/>
      <c r="E203"/>
      <c r="F203"/>
      <c r="G203"/>
      <c r="I203"/>
      <c r="J203"/>
      <c r="K203"/>
      <c r="L203"/>
      <c r="M203"/>
      <c r="N203"/>
    </row>
    <row r="204" spans="1:14" x14ac:dyDescent="0.2">
      <c r="A204"/>
      <c r="B204"/>
      <c r="C204"/>
      <c r="D204"/>
      <c r="E204"/>
      <c r="F204"/>
      <c r="G204"/>
      <c r="I204"/>
      <c r="J204"/>
      <c r="K204"/>
      <c r="L204"/>
      <c r="M204"/>
      <c r="N204"/>
    </row>
    <row r="205" spans="1:14" x14ac:dyDescent="0.2">
      <c r="A205"/>
      <c r="B205"/>
      <c r="C205"/>
      <c r="D205"/>
      <c r="E205"/>
      <c r="F205"/>
      <c r="G205"/>
      <c r="I205"/>
      <c r="J205"/>
      <c r="K205"/>
      <c r="L205"/>
      <c r="M205"/>
      <c r="N205"/>
    </row>
    <row r="206" spans="1:14" x14ac:dyDescent="0.2">
      <c r="A206"/>
      <c r="B206"/>
      <c r="C206"/>
      <c r="D206"/>
      <c r="E206"/>
      <c r="F206"/>
      <c r="G206"/>
      <c r="I206"/>
      <c r="J206"/>
      <c r="K206"/>
      <c r="L206"/>
      <c r="M206"/>
      <c r="N206"/>
    </row>
    <row r="207" spans="1:14" x14ac:dyDescent="0.2">
      <c r="A207"/>
      <c r="B207"/>
      <c r="C207"/>
      <c r="D207"/>
      <c r="E207"/>
      <c r="F207"/>
      <c r="G207"/>
      <c r="I207"/>
      <c r="J207"/>
      <c r="K207"/>
      <c r="L207"/>
      <c r="M207"/>
      <c r="N207"/>
    </row>
    <row r="208" spans="1:14" x14ac:dyDescent="0.2">
      <c r="A208"/>
      <c r="B208"/>
      <c r="C208"/>
      <c r="D208"/>
      <c r="E208"/>
      <c r="F208"/>
      <c r="G208"/>
      <c r="I208"/>
      <c r="J208"/>
      <c r="K208"/>
      <c r="L208"/>
      <c r="M208"/>
      <c r="N208"/>
    </row>
    <row r="209" spans="1:14" x14ac:dyDescent="0.2">
      <c r="A209"/>
      <c r="B209"/>
      <c r="C209"/>
      <c r="D209"/>
      <c r="E209"/>
      <c r="F209"/>
      <c r="G209"/>
      <c r="I209"/>
      <c r="J209"/>
      <c r="K209"/>
      <c r="L209"/>
      <c r="M209"/>
      <c r="N209"/>
    </row>
    <row r="210" spans="1:14" x14ac:dyDescent="0.2">
      <c r="A210"/>
      <c r="B210"/>
      <c r="C210"/>
      <c r="D210"/>
      <c r="E210"/>
      <c r="F210"/>
      <c r="G210"/>
      <c r="I210"/>
      <c r="J210"/>
      <c r="K210"/>
      <c r="L210"/>
      <c r="M210"/>
      <c r="N210"/>
    </row>
    <row r="211" spans="1:14" x14ac:dyDescent="0.2">
      <c r="A211"/>
      <c r="B211"/>
      <c r="C211"/>
      <c r="D211"/>
      <c r="E211"/>
      <c r="F211"/>
      <c r="G211"/>
      <c r="I211"/>
      <c r="J211"/>
      <c r="K211"/>
      <c r="L211"/>
      <c r="M211"/>
      <c r="N211"/>
    </row>
    <row r="212" spans="1:14" x14ac:dyDescent="0.2">
      <c r="A212"/>
      <c r="B212"/>
      <c r="C212"/>
      <c r="D212"/>
      <c r="E212"/>
      <c r="F212"/>
      <c r="G212"/>
      <c r="I212"/>
      <c r="J212"/>
      <c r="K212"/>
      <c r="L212"/>
      <c r="M212"/>
      <c r="N212"/>
    </row>
    <row r="213" spans="1:14" x14ac:dyDescent="0.2">
      <c r="A213"/>
      <c r="B213"/>
      <c r="C213"/>
      <c r="D213"/>
      <c r="E213"/>
      <c r="F213"/>
      <c r="G213"/>
      <c r="I213"/>
      <c r="J213"/>
      <c r="K213"/>
      <c r="L213"/>
      <c r="M213"/>
      <c r="N213"/>
    </row>
    <row r="214" spans="1:14" x14ac:dyDescent="0.2">
      <c r="A214"/>
      <c r="B214"/>
      <c r="C214"/>
      <c r="D214"/>
      <c r="E214"/>
      <c r="F214"/>
      <c r="G214"/>
      <c r="I214"/>
      <c r="J214"/>
      <c r="K214"/>
      <c r="L214"/>
      <c r="M214"/>
      <c r="N214"/>
    </row>
    <row r="215" spans="1:14" x14ac:dyDescent="0.2">
      <c r="A215"/>
      <c r="B215"/>
      <c r="C215"/>
      <c r="D215"/>
      <c r="E215"/>
      <c r="F215"/>
      <c r="G215"/>
      <c r="I215"/>
      <c r="J215"/>
      <c r="K215"/>
      <c r="L215"/>
      <c r="M215"/>
      <c r="N215"/>
    </row>
    <row r="216" spans="1:14" x14ac:dyDescent="0.2">
      <c r="A216"/>
      <c r="B216"/>
      <c r="C216"/>
      <c r="D216"/>
      <c r="E216"/>
      <c r="F216"/>
      <c r="G216"/>
      <c r="I216"/>
      <c r="J216"/>
      <c r="K216"/>
      <c r="L216"/>
      <c r="M216"/>
      <c r="N216"/>
    </row>
    <row r="217" spans="1:14" x14ac:dyDescent="0.2">
      <c r="A217"/>
      <c r="B217"/>
      <c r="C217"/>
      <c r="D217"/>
      <c r="E217"/>
      <c r="F217"/>
      <c r="G217"/>
      <c r="I217"/>
      <c r="J217"/>
      <c r="K217"/>
      <c r="L217"/>
      <c r="M217"/>
      <c r="N217"/>
    </row>
    <row r="218" spans="1:14" x14ac:dyDescent="0.2">
      <c r="A218"/>
      <c r="B218"/>
      <c r="C218"/>
      <c r="D218"/>
      <c r="E218"/>
      <c r="F218"/>
      <c r="G218"/>
      <c r="I218"/>
      <c r="J218"/>
      <c r="K218"/>
      <c r="L218"/>
      <c r="M218"/>
      <c r="N218"/>
    </row>
    <row r="219" spans="1:14" x14ac:dyDescent="0.2">
      <c r="A219"/>
      <c r="B219"/>
      <c r="C219"/>
      <c r="D219"/>
      <c r="E219"/>
      <c r="F219"/>
      <c r="G219"/>
      <c r="I219"/>
      <c r="J219"/>
      <c r="K219"/>
      <c r="L219"/>
      <c r="M219"/>
      <c r="N219"/>
    </row>
    <row r="220" spans="1:14" x14ac:dyDescent="0.2">
      <c r="A220"/>
      <c r="B220"/>
      <c r="C220"/>
      <c r="D220"/>
      <c r="E220"/>
      <c r="F220"/>
      <c r="G220"/>
      <c r="I220"/>
      <c r="J220"/>
      <c r="K220"/>
      <c r="L220"/>
      <c r="M220"/>
      <c r="N220"/>
    </row>
    <row r="221" spans="1:14" x14ac:dyDescent="0.2">
      <c r="A221"/>
      <c r="B221"/>
      <c r="C221"/>
      <c r="D221"/>
      <c r="E221"/>
      <c r="F221"/>
      <c r="G221"/>
      <c r="I221"/>
      <c r="J221"/>
      <c r="K221"/>
      <c r="L221"/>
      <c r="M221"/>
      <c r="N221"/>
    </row>
    <row r="222" spans="1:14" x14ac:dyDescent="0.2">
      <c r="A222"/>
      <c r="B222"/>
      <c r="C222"/>
      <c r="D222"/>
      <c r="E222"/>
      <c r="F222"/>
      <c r="G222"/>
      <c r="I222"/>
      <c r="J222"/>
      <c r="K222"/>
      <c r="L222"/>
      <c r="M222"/>
      <c r="N222"/>
    </row>
    <row r="223" spans="1:14" x14ac:dyDescent="0.2">
      <c r="A223"/>
      <c r="B223"/>
      <c r="C223"/>
      <c r="D223"/>
      <c r="E223"/>
      <c r="F223"/>
      <c r="G223"/>
      <c r="I223"/>
      <c r="J223"/>
      <c r="K223"/>
      <c r="L223"/>
      <c r="M223"/>
      <c r="N223"/>
    </row>
    <row r="224" spans="1:14" x14ac:dyDescent="0.2">
      <c r="A224"/>
      <c r="B224"/>
      <c r="C224"/>
      <c r="D224"/>
      <c r="E224"/>
      <c r="F224"/>
      <c r="G224"/>
      <c r="I224"/>
      <c r="J224"/>
      <c r="K224"/>
      <c r="L224"/>
      <c r="M224"/>
      <c r="N224"/>
    </row>
    <row r="225" spans="1:14" x14ac:dyDescent="0.2">
      <c r="A225"/>
      <c r="B225"/>
      <c r="C225"/>
      <c r="D225"/>
      <c r="E225"/>
      <c r="F225"/>
      <c r="G225"/>
      <c r="I225"/>
      <c r="J225"/>
      <c r="K225"/>
      <c r="L225"/>
      <c r="M225"/>
      <c r="N225"/>
    </row>
    <row r="226" spans="1:14" x14ac:dyDescent="0.2">
      <c r="A226"/>
      <c r="B226"/>
      <c r="C226"/>
      <c r="D226"/>
      <c r="E226"/>
      <c r="F226"/>
      <c r="G226"/>
      <c r="I226"/>
      <c r="J226"/>
      <c r="K226"/>
      <c r="L226"/>
      <c r="M226"/>
      <c r="N226"/>
    </row>
    <row r="227" spans="1:14" x14ac:dyDescent="0.2">
      <c r="A227"/>
      <c r="B227"/>
      <c r="C227"/>
      <c r="D227"/>
      <c r="E227"/>
      <c r="F227"/>
      <c r="G227"/>
      <c r="I227"/>
      <c r="J227"/>
      <c r="K227"/>
      <c r="L227"/>
      <c r="M227"/>
      <c r="N227"/>
    </row>
    <row r="228" spans="1:14" x14ac:dyDescent="0.2">
      <c r="A228"/>
      <c r="B228"/>
      <c r="C228"/>
      <c r="D228"/>
      <c r="E228"/>
      <c r="F228"/>
      <c r="G228"/>
      <c r="I228"/>
      <c r="J228"/>
      <c r="K228"/>
      <c r="L228"/>
      <c r="M228"/>
      <c r="N228"/>
    </row>
    <row r="229" spans="1:14" x14ac:dyDescent="0.2">
      <c r="A229"/>
      <c r="B229"/>
      <c r="C229"/>
      <c r="D229"/>
      <c r="E229"/>
      <c r="F229"/>
      <c r="G229"/>
      <c r="I229"/>
      <c r="J229"/>
      <c r="K229"/>
      <c r="L229"/>
      <c r="M229"/>
      <c r="N229"/>
    </row>
    <row r="230" spans="1:14" x14ac:dyDescent="0.2">
      <c r="A230"/>
      <c r="B230"/>
      <c r="C230"/>
      <c r="D230"/>
      <c r="E230"/>
      <c r="F230"/>
      <c r="G230"/>
      <c r="I230"/>
      <c r="J230"/>
      <c r="K230"/>
      <c r="L230"/>
      <c r="M230"/>
      <c r="N230"/>
    </row>
    <row r="231" spans="1:14" x14ac:dyDescent="0.2">
      <c r="A231"/>
      <c r="B231"/>
      <c r="C231"/>
      <c r="D231"/>
      <c r="E231"/>
      <c r="F231"/>
      <c r="G231"/>
      <c r="I231"/>
      <c r="J231"/>
      <c r="K231"/>
      <c r="L231"/>
      <c r="M231"/>
      <c r="N231"/>
    </row>
    <row r="232" spans="1:14" x14ac:dyDescent="0.2">
      <c r="A232"/>
      <c r="B232"/>
      <c r="C232"/>
      <c r="D232"/>
      <c r="E232"/>
      <c r="F232"/>
      <c r="G232"/>
      <c r="I232"/>
      <c r="J232"/>
      <c r="K232"/>
      <c r="L232"/>
      <c r="M232"/>
      <c r="N232"/>
    </row>
    <row r="233" spans="1:14" x14ac:dyDescent="0.2">
      <c r="A233"/>
      <c r="B233"/>
      <c r="C233"/>
      <c r="D233"/>
      <c r="E233"/>
      <c r="F233"/>
      <c r="G233"/>
      <c r="I233"/>
      <c r="J233"/>
      <c r="K233"/>
      <c r="L233"/>
      <c r="M233"/>
      <c r="N233"/>
    </row>
    <row r="234" spans="1:14" x14ac:dyDescent="0.2">
      <c r="A234"/>
      <c r="B234"/>
      <c r="C234"/>
      <c r="D234"/>
      <c r="E234"/>
      <c r="F234"/>
      <c r="G234"/>
      <c r="I234"/>
      <c r="J234"/>
      <c r="K234"/>
      <c r="L234"/>
      <c r="M234"/>
      <c r="N234"/>
    </row>
    <row r="235" spans="1:14" x14ac:dyDescent="0.2">
      <c r="A235"/>
      <c r="B235"/>
      <c r="C235"/>
      <c r="D235"/>
      <c r="E235"/>
      <c r="F235"/>
      <c r="G235"/>
      <c r="I235"/>
      <c r="J235"/>
      <c r="K235"/>
      <c r="L235"/>
      <c r="M235"/>
      <c r="N235"/>
    </row>
    <row r="236" spans="1:14" x14ac:dyDescent="0.2">
      <c r="A236"/>
      <c r="B236"/>
      <c r="C236"/>
      <c r="D236"/>
      <c r="E236"/>
      <c r="F236"/>
      <c r="G236"/>
      <c r="I236"/>
      <c r="J236"/>
      <c r="K236"/>
      <c r="L236"/>
      <c r="M236"/>
      <c r="N236"/>
    </row>
    <row r="237" spans="1:14" x14ac:dyDescent="0.2">
      <c r="A237"/>
      <c r="B237"/>
      <c r="C237"/>
      <c r="D237"/>
      <c r="E237"/>
      <c r="F237"/>
      <c r="G237"/>
      <c r="I237"/>
      <c r="J237"/>
      <c r="K237"/>
      <c r="L237"/>
      <c r="M237"/>
      <c r="N237"/>
    </row>
    <row r="238" spans="1:14" x14ac:dyDescent="0.2">
      <c r="A238"/>
      <c r="B238"/>
      <c r="C238"/>
      <c r="D238"/>
      <c r="E238"/>
      <c r="F238"/>
      <c r="G238"/>
      <c r="I238"/>
      <c r="J238"/>
      <c r="K238"/>
      <c r="L238"/>
      <c r="M238"/>
      <c r="N238"/>
    </row>
    <row r="239" spans="1:14" x14ac:dyDescent="0.2">
      <c r="A239"/>
      <c r="B239"/>
      <c r="C239"/>
      <c r="D239"/>
      <c r="E239"/>
      <c r="F239"/>
      <c r="G239"/>
      <c r="I239"/>
      <c r="J239"/>
      <c r="K239"/>
      <c r="L239"/>
      <c r="M239"/>
      <c r="N239"/>
    </row>
    <row r="240" spans="1:14" x14ac:dyDescent="0.2">
      <c r="A240"/>
      <c r="B240"/>
      <c r="C240"/>
      <c r="D240"/>
      <c r="E240"/>
      <c r="F240"/>
      <c r="G240"/>
      <c r="I240"/>
      <c r="J240"/>
      <c r="K240"/>
      <c r="L240"/>
      <c r="M240"/>
      <c r="N240"/>
    </row>
    <row r="241" spans="1:14" x14ac:dyDescent="0.2">
      <c r="A241"/>
      <c r="B241"/>
      <c r="C241"/>
      <c r="D241"/>
      <c r="E241"/>
      <c r="F241"/>
      <c r="G241"/>
      <c r="I241"/>
      <c r="J241"/>
      <c r="K241"/>
      <c r="L241"/>
      <c r="M241"/>
      <c r="N241"/>
    </row>
    <row r="242" spans="1:14" x14ac:dyDescent="0.2">
      <c r="A242"/>
      <c r="B242"/>
      <c r="C242"/>
      <c r="D242"/>
      <c r="E242"/>
      <c r="F242"/>
      <c r="G242"/>
      <c r="I242"/>
      <c r="J242"/>
      <c r="K242"/>
      <c r="L242"/>
      <c r="M242"/>
      <c r="N242"/>
    </row>
    <row r="243" spans="1:14" x14ac:dyDescent="0.2">
      <c r="A243"/>
      <c r="B243"/>
      <c r="C243"/>
      <c r="D243"/>
      <c r="E243"/>
      <c r="F243"/>
      <c r="G243"/>
      <c r="I243"/>
      <c r="J243"/>
      <c r="K243"/>
      <c r="L243"/>
      <c r="M243"/>
      <c r="N243"/>
    </row>
    <row r="244" spans="1:14" x14ac:dyDescent="0.2">
      <c r="A244"/>
      <c r="B244"/>
      <c r="C244"/>
      <c r="D244"/>
      <c r="E244"/>
      <c r="F244"/>
      <c r="G244"/>
      <c r="I244"/>
      <c r="J244"/>
      <c r="K244"/>
      <c r="L244"/>
      <c r="M244"/>
      <c r="N244"/>
    </row>
    <row r="245" spans="1:14" x14ac:dyDescent="0.2">
      <c r="A245"/>
      <c r="B245"/>
      <c r="C245"/>
      <c r="D245"/>
      <c r="E245"/>
      <c r="F245"/>
      <c r="G245"/>
      <c r="I245"/>
      <c r="J245"/>
      <c r="K245"/>
      <c r="L245"/>
      <c r="M245"/>
      <c r="N245"/>
    </row>
    <row r="246" spans="1:14" x14ac:dyDescent="0.2">
      <c r="A246"/>
      <c r="B246"/>
      <c r="C246"/>
      <c r="D246"/>
      <c r="E246"/>
      <c r="F246"/>
      <c r="G246"/>
      <c r="I246"/>
      <c r="J246"/>
      <c r="K246"/>
      <c r="L246"/>
      <c r="M246"/>
      <c r="N246"/>
    </row>
    <row r="247" spans="1:14" x14ac:dyDescent="0.2">
      <c r="A247"/>
      <c r="B247"/>
      <c r="C247"/>
      <c r="D247"/>
      <c r="E247"/>
      <c r="F247"/>
      <c r="G247"/>
      <c r="I247"/>
      <c r="J247"/>
      <c r="K247"/>
      <c r="L247"/>
      <c r="M247"/>
      <c r="N247"/>
    </row>
    <row r="248" spans="1:14" x14ac:dyDescent="0.2">
      <c r="A248"/>
      <c r="B248"/>
      <c r="C248"/>
      <c r="D248"/>
      <c r="E248"/>
      <c r="F248"/>
      <c r="G248"/>
      <c r="I248"/>
      <c r="J248"/>
      <c r="K248"/>
      <c r="L248"/>
      <c r="M248"/>
      <c r="N248"/>
    </row>
    <row r="249" spans="1:14" x14ac:dyDescent="0.2">
      <c r="A249"/>
      <c r="B249"/>
      <c r="C249"/>
      <c r="D249"/>
      <c r="E249"/>
      <c r="F249"/>
      <c r="G249"/>
      <c r="I249"/>
      <c r="J249"/>
      <c r="K249"/>
      <c r="L249"/>
      <c r="M249"/>
      <c r="N249"/>
    </row>
    <row r="250" spans="1:14" x14ac:dyDescent="0.2">
      <c r="A250"/>
      <c r="B250"/>
      <c r="C250"/>
      <c r="D250"/>
      <c r="E250"/>
      <c r="F250"/>
      <c r="G250"/>
      <c r="I250"/>
      <c r="J250"/>
      <c r="K250"/>
      <c r="L250"/>
      <c r="M250"/>
      <c r="N250"/>
    </row>
    <row r="251" spans="1:14" x14ac:dyDescent="0.2">
      <c r="A251"/>
      <c r="B251"/>
      <c r="C251"/>
      <c r="D251"/>
      <c r="E251"/>
      <c r="F251"/>
      <c r="G251"/>
      <c r="I251"/>
      <c r="J251"/>
      <c r="K251"/>
      <c r="L251"/>
      <c r="M251"/>
      <c r="N251"/>
    </row>
    <row r="252" spans="1:14" x14ac:dyDescent="0.2">
      <c r="A252"/>
      <c r="B252"/>
      <c r="C252"/>
      <c r="D252"/>
      <c r="E252"/>
      <c r="F252"/>
      <c r="G252"/>
      <c r="I252"/>
      <c r="J252"/>
      <c r="K252"/>
      <c r="L252"/>
      <c r="M252"/>
      <c r="N252"/>
    </row>
    <row r="253" spans="1:14" x14ac:dyDescent="0.2">
      <c r="A253"/>
      <c r="B253"/>
      <c r="C253"/>
      <c r="D253"/>
      <c r="E253"/>
      <c r="F253"/>
      <c r="G253"/>
      <c r="I253"/>
      <c r="J253"/>
      <c r="K253"/>
      <c r="L253"/>
      <c r="M253"/>
      <c r="N253"/>
    </row>
    <row r="254" spans="1:14" x14ac:dyDescent="0.2">
      <c r="A254"/>
      <c r="B254"/>
      <c r="C254"/>
      <c r="D254"/>
      <c r="E254"/>
      <c r="F254"/>
      <c r="G254"/>
      <c r="I254"/>
      <c r="J254"/>
      <c r="K254"/>
      <c r="L254"/>
      <c r="M254"/>
      <c r="N254"/>
    </row>
    <row r="255" spans="1:14" x14ac:dyDescent="0.2">
      <c r="A255"/>
      <c r="B255"/>
      <c r="C255"/>
      <c r="D255"/>
      <c r="E255"/>
      <c r="F255"/>
      <c r="G255"/>
      <c r="I255"/>
      <c r="J255"/>
      <c r="K255"/>
      <c r="L255"/>
      <c r="M255"/>
      <c r="N255"/>
    </row>
    <row r="256" spans="1:14" x14ac:dyDescent="0.2">
      <c r="A256"/>
      <c r="B256"/>
      <c r="C256"/>
      <c r="D256"/>
      <c r="E256"/>
      <c r="F256"/>
      <c r="G256"/>
      <c r="I256"/>
      <c r="J256"/>
      <c r="K256"/>
      <c r="L256"/>
      <c r="M256"/>
      <c r="N256"/>
    </row>
    <row r="257" spans="1:14" x14ac:dyDescent="0.2">
      <c r="A257"/>
      <c r="B257"/>
      <c r="C257"/>
      <c r="D257"/>
      <c r="E257"/>
      <c r="F257"/>
      <c r="G257"/>
      <c r="I257"/>
      <c r="J257"/>
      <c r="K257"/>
      <c r="L257"/>
      <c r="M257"/>
      <c r="N257"/>
    </row>
    <row r="258" spans="1:14" x14ac:dyDescent="0.2">
      <c r="A258"/>
      <c r="B258"/>
      <c r="C258"/>
      <c r="D258"/>
      <c r="E258"/>
      <c r="F258"/>
      <c r="G258"/>
      <c r="I258"/>
      <c r="J258"/>
      <c r="K258"/>
      <c r="L258"/>
      <c r="M258"/>
      <c r="N258"/>
    </row>
    <row r="259" spans="1:14" x14ac:dyDescent="0.2">
      <c r="A259"/>
      <c r="B259"/>
      <c r="C259"/>
      <c r="D259"/>
      <c r="E259"/>
      <c r="F259"/>
      <c r="G259"/>
      <c r="I259"/>
      <c r="J259"/>
      <c r="K259"/>
      <c r="L259"/>
      <c r="M259"/>
      <c r="N259"/>
    </row>
    <row r="260" spans="1:14" x14ac:dyDescent="0.2">
      <c r="A260"/>
      <c r="B260"/>
      <c r="C260"/>
      <c r="D260"/>
      <c r="E260"/>
      <c r="F260"/>
      <c r="G260"/>
      <c r="I260"/>
      <c r="J260"/>
      <c r="K260"/>
      <c r="L260"/>
      <c r="M260"/>
      <c r="N260"/>
    </row>
    <row r="261" spans="1:14" x14ac:dyDescent="0.2">
      <c r="A261"/>
      <c r="B261"/>
      <c r="C261"/>
      <c r="D261"/>
      <c r="E261"/>
      <c r="F261"/>
      <c r="G261"/>
      <c r="I261"/>
      <c r="J261"/>
      <c r="K261"/>
      <c r="L261"/>
      <c r="M261"/>
      <c r="N261"/>
    </row>
    <row r="262" spans="1:14" x14ac:dyDescent="0.2">
      <c r="A262"/>
      <c r="B262"/>
      <c r="C262"/>
      <c r="D262"/>
      <c r="E262"/>
      <c r="F262"/>
      <c r="G262"/>
      <c r="I262"/>
      <c r="J262"/>
      <c r="K262"/>
      <c r="L262"/>
      <c r="M262"/>
      <c r="N262"/>
    </row>
    <row r="263" spans="1:14" x14ac:dyDescent="0.2">
      <c r="A263"/>
      <c r="B263"/>
      <c r="C263"/>
      <c r="D263"/>
      <c r="E263"/>
      <c r="F263"/>
      <c r="G263"/>
      <c r="I263"/>
      <c r="J263"/>
      <c r="K263"/>
      <c r="L263"/>
      <c r="M263"/>
      <c r="N263"/>
    </row>
    <row r="264" spans="1:14" x14ac:dyDescent="0.2">
      <c r="A264"/>
      <c r="B264"/>
      <c r="C264"/>
      <c r="D264"/>
      <c r="E264"/>
      <c r="F264"/>
      <c r="G264"/>
      <c r="I264"/>
      <c r="J264"/>
      <c r="K264"/>
      <c r="L264"/>
      <c r="M264"/>
      <c r="N264"/>
    </row>
    <row r="265" spans="1:14" x14ac:dyDescent="0.2">
      <c r="A265"/>
      <c r="B265"/>
      <c r="C265"/>
      <c r="D265"/>
      <c r="E265"/>
      <c r="F265"/>
      <c r="G265"/>
      <c r="I265"/>
      <c r="J265"/>
      <c r="K265"/>
      <c r="L265"/>
      <c r="M265"/>
      <c r="N265"/>
    </row>
    <row r="266" spans="1:14" x14ac:dyDescent="0.2">
      <c r="A266"/>
      <c r="B266"/>
      <c r="C266"/>
      <c r="D266"/>
      <c r="E266"/>
      <c r="F266"/>
      <c r="G266"/>
      <c r="I266"/>
      <c r="J266"/>
      <c r="K266"/>
      <c r="L266"/>
      <c r="M266"/>
      <c r="N266"/>
    </row>
    <row r="267" spans="1:14" x14ac:dyDescent="0.2">
      <c r="A267"/>
      <c r="B267"/>
      <c r="C267"/>
      <c r="D267"/>
      <c r="E267"/>
      <c r="F267"/>
      <c r="G267"/>
      <c r="I267"/>
      <c r="J267"/>
      <c r="K267"/>
      <c r="L267"/>
      <c r="M267"/>
      <c r="N267"/>
    </row>
    <row r="268" spans="1:14" x14ac:dyDescent="0.2">
      <c r="A268"/>
      <c r="B268"/>
      <c r="C268"/>
      <c r="D268"/>
      <c r="E268"/>
      <c r="F268"/>
      <c r="G268"/>
      <c r="I268"/>
      <c r="J268"/>
      <c r="K268"/>
      <c r="L268"/>
      <c r="M268"/>
      <c r="N268"/>
    </row>
    <row r="269" spans="1:14" x14ac:dyDescent="0.2">
      <c r="A269"/>
      <c r="B269"/>
      <c r="C269"/>
      <c r="D269"/>
      <c r="E269"/>
      <c r="F269"/>
      <c r="G269"/>
      <c r="I269"/>
      <c r="J269"/>
      <c r="K269"/>
      <c r="L269"/>
      <c r="M269"/>
      <c r="N269"/>
    </row>
    <row r="270" spans="1:14" x14ac:dyDescent="0.2">
      <c r="A270"/>
      <c r="B270"/>
      <c r="C270"/>
      <c r="D270"/>
      <c r="E270"/>
      <c r="F270"/>
      <c r="G270"/>
      <c r="I270"/>
      <c r="J270"/>
      <c r="K270"/>
      <c r="L270"/>
      <c r="M270"/>
      <c r="N270"/>
    </row>
    <row r="271" spans="1:14" x14ac:dyDescent="0.2">
      <c r="A271"/>
      <c r="B271"/>
      <c r="C271"/>
      <c r="D271"/>
      <c r="E271"/>
      <c r="F271"/>
      <c r="G271"/>
      <c r="I271"/>
      <c r="J271"/>
      <c r="K271"/>
      <c r="L271"/>
      <c r="M271"/>
      <c r="N271"/>
    </row>
    <row r="272" spans="1:14" x14ac:dyDescent="0.2">
      <c r="A272"/>
      <c r="B272"/>
      <c r="C272"/>
      <c r="D272"/>
      <c r="E272"/>
      <c r="F272"/>
      <c r="G272"/>
      <c r="I272"/>
      <c r="J272"/>
      <c r="K272"/>
      <c r="L272"/>
      <c r="M272"/>
      <c r="N272"/>
    </row>
    <row r="273" spans="1:14" x14ac:dyDescent="0.2">
      <c r="A273"/>
      <c r="B273"/>
      <c r="C273"/>
      <c r="D273"/>
      <c r="E273"/>
      <c r="F273"/>
      <c r="G273"/>
      <c r="I273"/>
      <c r="J273"/>
      <c r="K273"/>
      <c r="L273"/>
      <c r="M273"/>
      <c r="N273"/>
    </row>
    <row r="274" spans="1:14" x14ac:dyDescent="0.2">
      <c r="A274"/>
      <c r="B274"/>
      <c r="C274"/>
      <c r="D274"/>
      <c r="E274"/>
      <c r="F274"/>
      <c r="G274"/>
      <c r="J274"/>
      <c r="K274"/>
      <c r="L274"/>
      <c r="M274"/>
      <c r="N274"/>
    </row>
    <row r="275" spans="1:14" x14ac:dyDescent="0.2">
      <c r="A275"/>
      <c r="B275"/>
      <c r="C275"/>
      <c r="D275"/>
      <c r="E275"/>
      <c r="F275"/>
      <c r="G275"/>
      <c r="J275"/>
      <c r="K275"/>
      <c r="L275"/>
      <c r="M275"/>
      <c r="N275"/>
    </row>
    <row r="276" spans="1:14" x14ac:dyDescent="0.2">
      <c r="A276"/>
      <c r="B276"/>
      <c r="C276"/>
      <c r="D276"/>
      <c r="E276"/>
      <c r="F276"/>
      <c r="G276"/>
      <c r="J276"/>
      <c r="K276"/>
      <c r="L276"/>
      <c r="M276"/>
      <c r="N276"/>
    </row>
    <row r="277" spans="1:14" x14ac:dyDescent="0.2">
      <c r="A277"/>
      <c r="B277"/>
      <c r="C277"/>
      <c r="D277"/>
      <c r="E277"/>
      <c r="F277"/>
      <c r="G277"/>
      <c r="J277"/>
      <c r="K277"/>
      <c r="L277"/>
      <c r="M277"/>
      <c r="N277"/>
    </row>
    <row r="278" spans="1:14" x14ac:dyDescent="0.2">
      <c r="A278"/>
      <c r="B278"/>
      <c r="C278"/>
      <c r="D278"/>
      <c r="E278"/>
      <c r="F278"/>
      <c r="G278"/>
      <c r="J278"/>
      <c r="K278"/>
      <c r="L278"/>
      <c r="M278"/>
      <c r="N278"/>
    </row>
    <row r="279" spans="1:14" x14ac:dyDescent="0.2">
      <c r="A279"/>
      <c r="B279"/>
      <c r="C279"/>
      <c r="D279"/>
      <c r="E279"/>
      <c r="F279"/>
      <c r="G279"/>
      <c r="J279"/>
      <c r="K279"/>
      <c r="L279"/>
      <c r="M279"/>
      <c r="N279"/>
    </row>
    <row r="280" spans="1:14" x14ac:dyDescent="0.2">
      <c r="J280"/>
    </row>
    <row r="281" spans="1:14" x14ac:dyDescent="0.2">
      <c r="J281"/>
    </row>
  </sheetData>
  <phoneticPr fontId="19" type="noConversion"/>
  <conditionalFormatting sqref="D13:G17 A11:B11 A13:B17">
    <cfRule type="expression" dxfId="2" priority="4" stopIfTrue="1">
      <formula>IF($D$5=2,TRUE,FALSE)</formula>
    </cfRule>
  </conditionalFormatting>
  <conditionalFormatting sqref="D11:G11 K11:IV11 J15:J24">
    <cfRule type="expression" dxfId="1" priority="5" stopIfTrue="1">
      <formula>"if(d5=2,TRUE,FALSE)"</formula>
    </cfRule>
  </conditionalFormatting>
  <conditionalFormatting sqref="A12:B12">
    <cfRule type="expression" dxfId="0" priority="7" stopIfTrue="1">
      <formula>IF($D$5=4,TRUE,FALSE)</formula>
    </cfRule>
  </conditionalFormatting>
  <dataValidations count="4">
    <dataValidation type="whole" allowBlank="1" showInputMessage="1" showErrorMessage="1" errorTitle="Numeric Data field" error="Please enter the number of incidence cases" sqref="A6" xr:uid="{00000000-0002-0000-0100-000000000000}">
      <formula1>0</formula1>
      <formula2>100000000</formula2>
    </dataValidation>
    <dataValidation type="decimal" allowBlank="1" showInputMessage="1" showErrorMessage="1" errorTitle="Numeric Data Field" error="Please enter the percentage of duplicate records." promptTitle="Duplicate Percentage Data" prompt="Enter only the numeric percentage. No '%' sign is necessary." sqref="A7" xr:uid="{00000000-0002-0000-0100-000001000000}">
      <formula1>0</formula1>
      <formula2>99.99</formula2>
    </dataValidation>
    <dataValidation type="list" allowBlank="1" showInputMessage="1" showErrorMessage="1" sqref="A4" xr:uid="{00000000-0002-0000-0100-000002000000}">
      <formula1>$J$1:$J$11</formula1>
    </dataValidation>
    <dataValidation type="list" allowBlank="1" showInputMessage="1" showErrorMessage="1" sqref="A5" xr:uid="{00000000-0002-0000-0100-000003000000}">
      <formula1>$H$1:$H$71</formula1>
    </dataValidation>
  </dataValidations>
  <printOptions horizontalCentered="1"/>
  <pageMargins left="0.5" right="0.5" top="1" bottom="1" header="0.5" footer="0.5"/>
  <pageSetup orientation="portrait" r:id="rId1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Q107"/>
  <sheetViews>
    <sheetView topLeftCell="C1" workbookViewId="0">
      <selection activeCell="C1" sqref="C1"/>
    </sheetView>
  </sheetViews>
  <sheetFormatPr defaultColWidth="9.140625" defaultRowHeight="12" x14ac:dyDescent="0.2"/>
  <cols>
    <col min="1" max="1" width="5.28515625" style="2" hidden="1" customWidth="1"/>
    <col min="2" max="2" width="4.28515625" style="2" hidden="1" customWidth="1"/>
    <col min="3" max="3" width="30.7109375" style="2" customWidth="1"/>
    <col min="4" max="7" width="9.140625" style="79"/>
    <col min="8" max="10" width="9.140625" style="6"/>
    <col min="11" max="11" width="10.42578125" style="6" customWidth="1"/>
    <col min="12" max="12" width="9.140625" style="6"/>
    <col min="13" max="13" width="9.42578125" style="7" customWidth="1"/>
    <col min="14" max="16" width="9.140625" style="6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">
        <v>120</v>
      </c>
    </row>
    <row r="3" spans="1:17" ht="12.75" x14ac:dyDescent="0.2">
      <c r="C3"/>
    </row>
    <row r="4" spans="1:17" ht="13.5" customHeight="1" thickBot="1" x14ac:dyDescent="0.25">
      <c r="D4" s="130" t="str">
        <f>Registry</f>
        <v>Alabama</v>
      </c>
      <c r="E4" s="131"/>
      <c r="F4" s="132"/>
      <c r="G4" s="130" t="s">
        <v>82</v>
      </c>
      <c r="H4" s="125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">
        <v>121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2020</v>
      </c>
      <c r="E6" s="173" t="str">
        <f>RegMCurrentStart&amp;"-"&amp;TEXT(RegMCurrentEnd,"00")</f>
        <v>2019-2020</v>
      </c>
      <c r="F6" s="173" t="s">
        <v>91</v>
      </c>
      <c r="G6" s="178" t="str">
        <f>IF(SEERStart&amp;"-"&amp;TEXT(SEEREnd,"00")="2016-2020","2020",SEERStart&amp;"-"&amp;TEXT(SEEREnd,"00"))</f>
        <v>2020</v>
      </c>
      <c r="H6" s="178" t="str">
        <f>IF(USMortStart&amp;"-"&amp;TEXT(USMortEnd,"00")="2016-2020","2020",USMortStart&amp;"-"&amp;TEXT(USMortEnd,"00"))</f>
        <v>2020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2016-2020</v>
      </c>
      <c r="M6" s="175" t="s">
        <v>93</v>
      </c>
      <c r="N6" s="173" t="str">
        <f>RegMCurrentStart&amp;"-"&amp;TEXT(RegMCurrentEnd,"00")</f>
        <v>2019-2020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252</v>
      </c>
      <c r="C8" s="19" t="s">
        <v>308</v>
      </c>
      <c r="D8" s="151"/>
      <c r="E8" s="146"/>
      <c r="F8" s="40">
        <f>IF(E8=0,0,D8/E8)</f>
        <v>0</v>
      </c>
      <c r="G8" s="155">
        <f>VLOOKUP(TRIM(A8)&amp;TRIM(B8)&amp;TRIM(C8), RateData, 3*(CaseYearMod-1995)+5, 0)</f>
        <v>10.270375</v>
      </c>
      <c r="H8" s="155">
        <f t="shared" ref="H8:H23" si="0">VLOOKUP(TRIM(A8)&amp;TRIM(B8)&amp;TRIM(C8), RateData, 3*(CaseYearMod-1995)+6, 0)</f>
        <v>3.959479</v>
      </c>
      <c r="I8" s="40">
        <f>G8/H8</f>
        <v>2.5938703046537182</v>
      </c>
      <c r="J8" s="107">
        <f t="shared" ref="J8:J23" si="1">E8*I8</f>
        <v>0</v>
      </c>
      <c r="K8" s="108">
        <f t="shared" ref="K8:K24" si="2">IF(J8=0,0,(D8/J8*100))</f>
        <v>0</v>
      </c>
      <c r="L8" s="146"/>
      <c r="M8" s="10">
        <f t="shared" ref="M8:M23" si="3">IF(H8=0,1,IF(L8=0,1,H8/L8))</f>
        <v>1</v>
      </c>
      <c r="N8" s="50">
        <f t="shared" ref="N8:N23" si="4">IF(M8&lt;=1,(((1-AdjHigh)*E8)+(AdjHigh*M8*E8)),(((1-AdjLow)*E8)+(AdjLow*M8*E8)))</f>
        <v>0</v>
      </c>
      <c r="O8" s="42">
        <f t="shared" ref="O8:O23" si="5">N8*I8</f>
        <v>0</v>
      </c>
      <c r="P8" s="33">
        <f t="shared" ref="P8:P24" si="6">IF(O8=0,0,D8/O8*100)</f>
        <v>0</v>
      </c>
      <c r="Q8" s="8"/>
    </row>
    <row r="9" spans="1:17" x14ac:dyDescent="0.2">
      <c r="A9" s="2" t="s">
        <v>253</v>
      </c>
      <c r="B9" s="2" t="s">
        <v>252</v>
      </c>
      <c r="C9" s="19" t="s">
        <v>100</v>
      </c>
      <c r="D9" s="152"/>
      <c r="E9" s="146"/>
      <c r="F9" s="40">
        <f t="shared" ref="F9:F23" si="7">IF(E9=0,0,D9/E9)</f>
        <v>0</v>
      </c>
      <c r="G9" s="155">
        <f t="shared" ref="G9:G23" si="8">VLOOKUP(TRIM(A9)&amp;TRIM(B9)&amp;TRIM(C9), RateData, 3*(CaseYearMod-1995)+5, 0)</f>
        <v>4.4013970000000002</v>
      </c>
      <c r="H9" s="155">
        <f t="shared" si="0"/>
        <v>4.3271879999999996</v>
      </c>
      <c r="I9" s="40">
        <f t="shared" ref="I9:I23" si="9">G9/H9</f>
        <v>1.0171494744392895</v>
      </c>
      <c r="J9" s="46">
        <f t="shared" si="1"/>
        <v>0</v>
      </c>
      <c r="K9" s="9">
        <f>IF(J9=0,0,(D9/J9*100))</f>
        <v>0</v>
      </c>
      <c r="L9" s="146"/>
      <c r="M9" s="10">
        <f t="shared" si="3"/>
        <v>1</v>
      </c>
      <c r="N9" s="49">
        <f t="shared" si="4"/>
        <v>0</v>
      </c>
      <c r="O9" s="43">
        <f t="shared" si="5"/>
        <v>0</v>
      </c>
      <c r="P9" s="34">
        <f t="shared" si="6"/>
        <v>0</v>
      </c>
    </row>
    <row r="10" spans="1:17" x14ac:dyDescent="0.2">
      <c r="A10" s="2" t="s">
        <v>253</v>
      </c>
      <c r="B10" s="2" t="s">
        <v>252</v>
      </c>
      <c r="C10" s="19" t="s">
        <v>101</v>
      </c>
      <c r="D10" s="152"/>
      <c r="E10" s="146"/>
      <c r="F10" s="40">
        <f t="shared" si="7"/>
        <v>0</v>
      </c>
      <c r="G10" s="155">
        <f t="shared" si="8"/>
        <v>9.8103840000000009</v>
      </c>
      <c r="H10" s="155">
        <f t="shared" si="0"/>
        <v>6.454847</v>
      </c>
      <c r="I10" s="40">
        <f t="shared" si="9"/>
        <v>1.5198476431741916</v>
      </c>
      <c r="J10" s="46">
        <f t="shared" si="1"/>
        <v>0</v>
      </c>
      <c r="K10" s="9">
        <f t="shared" si="2"/>
        <v>0</v>
      </c>
      <c r="L10" s="146"/>
      <c r="M10" s="10">
        <f t="shared" si="3"/>
        <v>1</v>
      </c>
      <c r="N10" s="49">
        <f t="shared" si="4"/>
        <v>0</v>
      </c>
      <c r="O10" s="43">
        <f t="shared" si="5"/>
        <v>0</v>
      </c>
      <c r="P10" s="34">
        <f t="shared" si="6"/>
        <v>0</v>
      </c>
    </row>
    <row r="11" spans="1:17" x14ac:dyDescent="0.2">
      <c r="A11" s="2" t="s">
        <v>253</v>
      </c>
      <c r="B11" s="2" t="s">
        <v>252</v>
      </c>
      <c r="C11" s="19" t="s">
        <v>102</v>
      </c>
      <c r="D11" s="152"/>
      <c r="E11" s="146"/>
      <c r="F11" s="40">
        <f t="shared" si="7"/>
        <v>0</v>
      </c>
      <c r="G11" s="155">
        <f t="shared" si="8"/>
        <v>37.194083999999997</v>
      </c>
      <c r="H11" s="155">
        <f t="shared" si="0"/>
        <v>20.919180000000001</v>
      </c>
      <c r="I11" s="40">
        <f t="shared" si="9"/>
        <v>1.7779895770293097</v>
      </c>
      <c r="J11" s="46">
        <f t="shared" si="1"/>
        <v>0</v>
      </c>
      <c r="K11" s="9">
        <f t="shared" si="2"/>
        <v>0</v>
      </c>
      <c r="L11" s="146"/>
      <c r="M11" s="10">
        <f t="shared" si="3"/>
        <v>1</v>
      </c>
      <c r="N11" s="49">
        <f t="shared" si="4"/>
        <v>0</v>
      </c>
      <c r="O11" s="43">
        <f t="shared" si="5"/>
        <v>0</v>
      </c>
      <c r="P11" s="34">
        <f t="shared" si="6"/>
        <v>0</v>
      </c>
    </row>
    <row r="12" spans="1:17" x14ac:dyDescent="0.2">
      <c r="A12" s="2" t="s">
        <v>253</v>
      </c>
      <c r="B12" s="2" t="s">
        <v>252</v>
      </c>
      <c r="C12" s="19" t="s">
        <v>103</v>
      </c>
      <c r="D12" s="152"/>
      <c r="E12" s="146"/>
      <c r="F12" s="40">
        <f t="shared" si="7"/>
        <v>0</v>
      </c>
      <c r="G12" s="155">
        <f t="shared" si="8"/>
        <v>10.606343000000001</v>
      </c>
      <c r="H12" s="155">
        <f t="shared" si="0"/>
        <v>9.5561000000000007</v>
      </c>
      <c r="I12" s="40">
        <f t="shared" si="9"/>
        <v>1.1099028892539844</v>
      </c>
      <c r="J12" s="46">
        <f t="shared" si="1"/>
        <v>0</v>
      </c>
      <c r="K12" s="9">
        <f t="shared" si="2"/>
        <v>0</v>
      </c>
      <c r="L12" s="146"/>
      <c r="M12" s="10">
        <f t="shared" si="3"/>
        <v>1</v>
      </c>
      <c r="N12" s="49">
        <f t="shared" si="4"/>
        <v>0</v>
      </c>
      <c r="O12" s="43">
        <f t="shared" si="5"/>
        <v>0</v>
      </c>
      <c r="P12" s="34">
        <f t="shared" si="6"/>
        <v>0</v>
      </c>
    </row>
    <row r="13" spans="1:17" x14ac:dyDescent="0.2">
      <c r="A13" s="2" t="s">
        <v>253</v>
      </c>
      <c r="B13" s="2" t="s">
        <v>252</v>
      </c>
      <c r="C13" s="19" t="s">
        <v>104</v>
      </c>
      <c r="D13" s="152"/>
      <c r="E13" s="146"/>
      <c r="F13" s="40">
        <f t="shared" si="7"/>
        <v>0</v>
      </c>
      <c r="G13" s="155">
        <f t="shared" si="8"/>
        <v>15.555909</v>
      </c>
      <c r="H13" s="155">
        <f t="shared" si="0"/>
        <v>14.498307</v>
      </c>
      <c r="I13" s="40">
        <f t="shared" si="9"/>
        <v>1.0729465861082952</v>
      </c>
      <c r="J13" s="46">
        <f t="shared" si="1"/>
        <v>0</v>
      </c>
      <c r="K13" s="9">
        <f t="shared" si="2"/>
        <v>0</v>
      </c>
      <c r="L13" s="146"/>
      <c r="M13" s="10">
        <f t="shared" si="3"/>
        <v>1</v>
      </c>
      <c r="N13" s="49">
        <f t="shared" si="4"/>
        <v>0</v>
      </c>
      <c r="O13" s="43">
        <f t="shared" si="5"/>
        <v>0</v>
      </c>
      <c r="P13" s="34">
        <f t="shared" si="6"/>
        <v>0</v>
      </c>
    </row>
    <row r="14" spans="1:17" x14ac:dyDescent="0.2">
      <c r="A14" s="2" t="s">
        <v>253</v>
      </c>
      <c r="B14" s="2" t="s">
        <v>252</v>
      </c>
      <c r="C14" s="19" t="s">
        <v>105</v>
      </c>
      <c r="D14" s="152"/>
      <c r="E14" s="146"/>
      <c r="F14" s="40">
        <f t="shared" si="7"/>
        <v>0</v>
      </c>
      <c r="G14" s="155">
        <f t="shared" si="8"/>
        <v>47.843772000000001</v>
      </c>
      <c r="H14" s="155">
        <f t="shared" si="0"/>
        <v>44.153599</v>
      </c>
      <c r="I14" s="40">
        <f t="shared" si="9"/>
        <v>1.0835758145106134</v>
      </c>
      <c r="J14" s="46">
        <f t="shared" si="1"/>
        <v>0</v>
      </c>
      <c r="K14" s="9">
        <f t="shared" si="2"/>
        <v>0</v>
      </c>
      <c r="L14" s="146"/>
      <c r="M14" s="10">
        <f t="shared" si="3"/>
        <v>1</v>
      </c>
      <c r="N14" s="49">
        <f t="shared" si="4"/>
        <v>0</v>
      </c>
      <c r="O14" s="43">
        <f t="shared" si="5"/>
        <v>0</v>
      </c>
      <c r="P14" s="34">
        <f t="shared" si="6"/>
        <v>0</v>
      </c>
    </row>
    <row r="15" spans="1:17" x14ac:dyDescent="0.2">
      <c r="A15" s="2" t="s">
        <v>253</v>
      </c>
      <c r="B15" s="2" t="s">
        <v>252</v>
      </c>
      <c r="C15" s="19" t="s">
        <v>311</v>
      </c>
      <c r="D15" s="213"/>
      <c r="E15" s="212"/>
      <c r="F15" s="40">
        <f t="shared" si="7"/>
        <v>0</v>
      </c>
      <c r="G15" s="155">
        <f t="shared" si="8"/>
        <v>0.80922300000000003</v>
      </c>
      <c r="H15" s="155">
        <f t="shared" si="0"/>
        <v>0.29033599999999998</v>
      </c>
      <c r="I15" s="40">
        <f t="shared" si="9"/>
        <v>2.7871948363275654</v>
      </c>
      <c r="J15" s="46">
        <f>E15*I15</f>
        <v>0</v>
      </c>
      <c r="K15" s="9">
        <f>IF(J15=0,0,(D15/J15*100))</f>
        <v>0</v>
      </c>
      <c r="L15" s="212"/>
      <c r="M15" s="10">
        <f t="shared" si="3"/>
        <v>1</v>
      </c>
      <c r="N15" s="49">
        <f t="shared" si="4"/>
        <v>0</v>
      </c>
      <c r="O15" s="43">
        <f t="shared" si="5"/>
        <v>0</v>
      </c>
      <c r="P15" s="34">
        <f t="shared" si="6"/>
        <v>0</v>
      </c>
    </row>
    <row r="16" spans="1:17" ht="12" customHeight="1" x14ac:dyDescent="0.2">
      <c r="A16" s="2" t="s">
        <v>253</v>
      </c>
      <c r="B16" s="2" t="s">
        <v>252</v>
      </c>
      <c r="C16" s="19" t="s">
        <v>107</v>
      </c>
      <c r="D16" s="214"/>
      <c r="E16" s="212"/>
      <c r="F16" s="40">
        <f t="shared" si="7"/>
        <v>0</v>
      </c>
      <c r="G16" s="155">
        <f t="shared" si="8"/>
        <v>153.62323000000001</v>
      </c>
      <c r="H16" s="155">
        <f t="shared" si="0"/>
        <v>35.755771000000003</v>
      </c>
      <c r="I16" s="40">
        <f t="shared" si="9"/>
        <v>4.2964597239421849</v>
      </c>
      <c r="J16" s="46">
        <f>E16*I16</f>
        <v>0</v>
      </c>
      <c r="K16" s="9">
        <f>IF(J16=0,0,(D16/J16*100))</f>
        <v>0</v>
      </c>
      <c r="L16" s="212"/>
      <c r="M16" s="10">
        <f t="shared" si="3"/>
        <v>1</v>
      </c>
      <c r="N16" s="49">
        <f t="shared" si="4"/>
        <v>0</v>
      </c>
      <c r="O16" s="43">
        <f t="shared" si="5"/>
        <v>0</v>
      </c>
      <c r="P16" s="34">
        <f t="shared" si="6"/>
        <v>0</v>
      </c>
    </row>
    <row r="17" spans="1:17" x14ac:dyDescent="0.2">
      <c r="A17" s="2" t="s">
        <v>253</v>
      </c>
      <c r="B17" s="2" t="s">
        <v>252</v>
      </c>
      <c r="C17" s="19" t="s">
        <v>279</v>
      </c>
      <c r="D17" s="152"/>
      <c r="E17" s="146"/>
      <c r="F17" s="40">
        <f t="shared" si="7"/>
        <v>0</v>
      </c>
      <c r="G17" s="155">
        <f t="shared" si="8"/>
        <v>18.290004</v>
      </c>
      <c r="H17" s="155">
        <f t="shared" si="0"/>
        <v>4.700215</v>
      </c>
      <c r="I17" s="40">
        <f t="shared" si="9"/>
        <v>3.8913122059310052</v>
      </c>
      <c r="J17" s="46">
        <f t="shared" si="1"/>
        <v>0</v>
      </c>
      <c r="K17" s="9">
        <f t="shared" si="2"/>
        <v>0</v>
      </c>
      <c r="L17" s="146"/>
      <c r="M17" s="10">
        <f t="shared" si="3"/>
        <v>1</v>
      </c>
      <c r="N17" s="49">
        <f t="shared" si="4"/>
        <v>0</v>
      </c>
      <c r="O17" s="43">
        <f t="shared" si="5"/>
        <v>0</v>
      </c>
      <c r="P17" s="34">
        <f t="shared" si="6"/>
        <v>0</v>
      </c>
    </row>
    <row r="18" spans="1:17" x14ac:dyDescent="0.2">
      <c r="A18" s="2" t="s">
        <v>253</v>
      </c>
      <c r="B18" s="2" t="s">
        <v>252</v>
      </c>
      <c r="C18" s="19" t="s">
        <v>108</v>
      </c>
      <c r="D18" s="152"/>
      <c r="E18" s="146"/>
      <c r="F18" s="40">
        <f t="shared" si="7"/>
        <v>0</v>
      </c>
      <c r="G18" s="155">
        <f t="shared" si="8"/>
        <v>18.345051999999999</v>
      </c>
      <c r="H18" s="155">
        <f t="shared" si="0"/>
        <v>4.9555290000000003</v>
      </c>
      <c r="I18" s="40">
        <f t="shared" si="9"/>
        <v>3.7019361605996046</v>
      </c>
      <c r="J18" s="46">
        <f t="shared" si="1"/>
        <v>0</v>
      </c>
      <c r="K18" s="9">
        <f t="shared" si="2"/>
        <v>0</v>
      </c>
      <c r="L18" s="146"/>
      <c r="M18" s="10">
        <f t="shared" si="3"/>
        <v>1</v>
      </c>
      <c r="N18" s="49">
        <f t="shared" si="4"/>
        <v>0</v>
      </c>
      <c r="O18" s="43">
        <f t="shared" si="5"/>
        <v>0</v>
      </c>
      <c r="P18" s="34">
        <f t="shared" si="6"/>
        <v>0</v>
      </c>
    </row>
    <row r="19" spans="1:17" x14ac:dyDescent="0.2">
      <c r="A19" s="2" t="s">
        <v>253</v>
      </c>
      <c r="B19" s="2" t="s">
        <v>252</v>
      </c>
      <c r="C19" s="19" t="s">
        <v>109</v>
      </c>
      <c r="D19" s="152"/>
      <c r="E19" s="146"/>
      <c r="F19" s="40">
        <f t="shared" si="7"/>
        <v>0</v>
      </c>
      <c r="G19" s="155">
        <f t="shared" si="8"/>
        <v>4.0726930000000001</v>
      </c>
      <c r="H19" s="155">
        <f t="shared" si="0"/>
        <v>3.4786999999999999</v>
      </c>
      <c r="I19" s="40">
        <f t="shared" si="9"/>
        <v>1.1707514301319459</v>
      </c>
      <c r="J19" s="46">
        <f t="shared" si="1"/>
        <v>0</v>
      </c>
      <c r="K19" s="9">
        <f t="shared" si="2"/>
        <v>0</v>
      </c>
      <c r="L19" s="146"/>
      <c r="M19" s="10">
        <f t="shared" si="3"/>
        <v>1</v>
      </c>
      <c r="N19" s="49">
        <f t="shared" si="4"/>
        <v>0</v>
      </c>
      <c r="O19" s="43">
        <f t="shared" si="5"/>
        <v>0</v>
      </c>
      <c r="P19" s="34">
        <f t="shared" si="6"/>
        <v>0</v>
      </c>
    </row>
    <row r="20" spans="1:17" x14ac:dyDescent="0.2">
      <c r="A20" s="2" t="s">
        <v>253</v>
      </c>
      <c r="B20" s="2" t="s">
        <v>252</v>
      </c>
      <c r="C20" s="19" t="s">
        <v>280</v>
      </c>
      <c r="D20" s="152"/>
      <c r="E20" s="146"/>
      <c r="F20" s="40">
        <f t="shared" si="7"/>
        <v>0</v>
      </c>
      <c r="G20" s="155">
        <f t="shared" si="8"/>
        <v>2.1865329999999998</v>
      </c>
      <c r="H20" s="155">
        <f t="shared" si="0"/>
        <v>0.29167999999999999</v>
      </c>
      <c r="I20" s="40">
        <f t="shared" si="9"/>
        <v>7.4963418815139873</v>
      </c>
      <c r="J20" s="46">
        <f t="shared" si="1"/>
        <v>0</v>
      </c>
      <c r="K20" s="9">
        <f t="shared" si="2"/>
        <v>0</v>
      </c>
      <c r="L20" s="146"/>
      <c r="M20" s="10">
        <f t="shared" si="3"/>
        <v>1</v>
      </c>
      <c r="N20" s="49">
        <f t="shared" si="4"/>
        <v>0</v>
      </c>
      <c r="O20" s="43">
        <f t="shared" si="5"/>
        <v>0</v>
      </c>
      <c r="P20" s="34">
        <f t="shared" si="6"/>
        <v>0</v>
      </c>
    </row>
    <row r="21" spans="1:17" x14ac:dyDescent="0.2">
      <c r="A21" s="2" t="s">
        <v>253</v>
      </c>
      <c r="B21" s="2" t="s">
        <v>252</v>
      </c>
      <c r="C21" s="19" t="s">
        <v>281</v>
      </c>
      <c r="D21" s="152"/>
      <c r="E21" s="146"/>
      <c r="F21" s="40">
        <f t="shared" si="7"/>
        <v>0</v>
      </c>
      <c r="G21" s="155">
        <f t="shared" si="8"/>
        <v>15.327866999999999</v>
      </c>
      <c r="H21" s="155">
        <f t="shared" si="0"/>
        <v>4.6964829999999997</v>
      </c>
      <c r="I21" s="40">
        <f t="shared" si="9"/>
        <v>3.2636905105373533</v>
      </c>
      <c r="J21" s="46">
        <f t="shared" si="1"/>
        <v>0</v>
      </c>
      <c r="K21" s="9">
        <f t="shared" si="2"/>
        <v>0</v>
      </c>
      <c r="L21" s="146"/>
      <c r="M21" s="10">
        <f t="shared" si="3"/>
        <v>1</v>
      </c>
      <c r="N21" s="49">
        <f t="shared" si="4"/>
        <v>0</v>
      </c>
      <c r="O21" s="43">
        <f t="shared" si="5"/>
        <v>0</v>
      </c>
      <c r="P21" s="34">
        <f t="shared" si="6"/>
        <v>0</v>
      </c>
    </row>
    <row r="22" spans="1:17" x14ac:dyDescent="0.2">
      <c r="A22" s="2" t="s">
        <v>253</v>
      </c>
      <c r="B22" s="2" t="s">
        <v>252</v>
      </c>
      <c r="C22" s="19" t="s">
        <v>110</v>
      </c>
      <c r="D22" s="152"/>
      <c r="E22" s="146"/>
      <c r="F22" s="40">
        <f t="shared" si="7"/>
        <v>0</v>
      </c>
      <c r="G22" s="155">
        <f t="shared" si="8"/>
        <v>13.824846000000001</v>
      </c>
      <c r="H22" s="155">
        <f t="shared" si="0"/>
        <v>6.7537370000000001</v>
      </c>
      <c r="I22" s="40">
        <f t="shared" si="9"/>
        <v>2.0469920578784753</v>
      </c>
      <c r="J22" s="46">
        <f t="shared" si="1"/>
        <v>0</v>
      </c>
      <c r="K22" s="9">
        <f t="shared" si="2"/>
        <v>0</v>
      </c>
      <c r="L22" s="146"/>
      <c r="M22" s="10">
        <f t="shared" si="3"/>
        <v>1</v>
      </c>
      <c r="N22" s="49">
        <f t="shared" si="4"/>
        <v>0</v>
      </c>
      <c r="O22" s="43">
        <f t="shared" si="5"/>
        <v>0</v>
      </c>
      <c r="P22" s="34">
        <f t="shared" si="6"/>
        <v>0</v>
      </c>
    </row>
    <row r="23" spans="1:17" ht="12.75" thickBot="1" x14ac:dyDescent="0.25">
      <c r="A23" s="2" t="s">
        <v>253</v>
      </c>
      <c r="B23" s="2" t="s">
        <v>252</v>
      </c>
      <c r="C23" s="3" t="s">
        <v>111</v>
      </c>
      <c r="D23" s="153"/>
      <c r="E23" s="149"/>
      <c r="F23" s="41">
        <f t="shared" si="7"/>
        <v>0</v>
      </c>
      <c r="G23" s="158">
        <f t="shared" si="8"/>
        <v>12.255858</v>
      </c>
      <c r="H23" s="184">
        <f t="shared" si="0"/>
        <v>6.6368239999999998</v>
      </c>
      <c r="I23" s="41">
        <f t="shared" si="9"/>
        <v>1.8466450217754757</v>
      </c>
      <c r="J23" s="47">
        <f t="shared" si="1"/>
        <v>0</v>
      </c>
      <c r="K23" s="12">
        <f t="shared" si="2"/>
        <v>0</v>
      </c>
      <c r="L23" s="149"/>
      <c r="M23" s="14">
        <f t="shared" si="3"/>
        <v>1</v>
      </c>
      <c r="N23" s="48">
        <f t="shared" si="4"/>
        <v>0</v>
      </c>
      <c r="O23" s="44">
        <f t="shared" si="5"/>
        <v>0</v>
      </c>
      <c r="P23" s="35">
        <f t="shared" si="6"/>
        <v>0</v>
      </c>
    </row>
    <row r="24" spans="1:17" ht="12.75" thickBot="1" x14ac:dyDescent="0.25">
      <c r="C24" s="5" t="s">
        <v>122</v>
      </c>
      <c r="D24" s="159">
        <f>SUM(D8:D14)+SUM(D17:D23)</f>
        <v>0</v>
      </c>
      <c r="E24" s="31"/>
      <c r="F24" s="31"/>
      <c r="G24" s="31"/>
      <c r="H24" s="8"/>
      <c r="I24" s="8"/>
      <c r="J24" s="38">
        <f>SUM(J8:J14)+SUM(J17:J23)</f>
        <v>0</v>
      </c>
      <c r="K24" s="20">
        <f t="shared" si="2"/>
        <v>0</v>
      </c>
      <c r="L24" s="8"/>
      <c r="M24" s="10"/>
      <c r="N24" s="8"/>
      <c r="O24" s="38">
        <f>SUM(O8:O14)+SUM(O17:O23)</f>
        <v>0</v>
      </c>
      <c r="P24" s="20">
        <f t="shared" si="6"/>
        <v>0</v>
      </c>
    </row>
    <row r="25" spans="1:17" x14ac:dyDescent="0.2">
      <c r="C25" s="1"/>
      <c r="D25" s="31"/>
      <c r="E25" s="31"/>
      <c r="F25" s="31"/>
      <c r="G25" s="31"/>
      <c r="H25" s="8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31"/>
      <c r="E26" s="31"/>
      <c r="F26" s="31"/>
      <c r="G26" s="31"/>
      <c r="H26" s="8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30" t="str">
        <f>Registry</f>
        <v>Alabama</v>
      </c>
      <c r="E27" s="131"/>
      <c r="F27" s="132"/>
      <c r="G27" s="130" t="s">
        <v>82</v>
      </c>
      <c r="H27" s="125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">
        <v>123</v>
      </c>
      <c r="D28" s="133" t="s">
        <v>86</v>
      </c>
      <c r="E28" s="134"/>
      <c r="F28" s="135"/>
      <c r="G28" s="133" t="s">
        <v>86</v>
      </c>
      <c r="H28" s="128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2020</v>
      </c>
      <c r="E29" s="22" t="str">
        <f>RegMCurrentStart&amp;"-"&amp;TEXT(RegMCurrentEnd,"00")</f>
        <v>2019-2020</v>
      </c>
      <c r="F29" s="23" t="s">
        <v>91</v>
      </c>
      <c r="G29" s="154" t="str">
        <f>IF(SEERStart&amp;"-"&amp;TEXT(SEEREnd,"00")="2016-2020","2020",SEERStart&amp;"-"&amp;TEXT(SEEREnd,"00"))</f>
        <v>2020</v>
      </c>
      <c r="H29" s="101" t="str">
        <f>IF(USMortStart&amp;"-"&amp;TEXT(USMortEnd,"00")="2016-2020","2020",USMortStart&amp;"-"&amp;TEXT(USMortEnd,"00"))</f>
        <v>2020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2016-2020</v>
      </c>
      <c r="M29" s="26" t="s">
        <v>93</v>
      </c>
      <c r="N29" s="22" t="str">
        <f>RegMCurrentStart&amp;"-"&amp;TEXT(RegMCurrentEnd,"00")</f>
        <v>2019-2020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102" t="s">
        <v>92</v>
      </c>
      <c r="E30" s="103" t="s">
        <v>95</v>
      </c>
      <c r="F30" s="104" t="s">
        <v>96</v>
      </c>
      <c r="G30" s="102" t="s">
        <v>92</v>
      </c>
      <c r="H30" s="24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252</v>
      </c>
      <c r="C31" s="19" t="s">
        <v>308</v>
      </c>
      <c r="D31" s="151"/>
      <c r="E31" s="146"/>
      <c r="F31" s="40">
        <f t="shared" ref="F31:F49" si="10">IF(E31=0,0,D31/E31)</f>
        <v>0</v>
      </c>
      <c r="G31" s="155">
        <f t="shared" ref="G31:G49" si="11">VLOOKUP(TRIM(A31)&amp;TRIM(B31)&amp;TRIM(C31), RateData, 3*(CaseYearMod-1995)+5, 0)</f>
        <v>4.4155410000000002</v>
      </c>
      <c r="H31" s="155">
        <f t="shared" ref="H31:H49" si="12">VLOOKUP(TRIM(A31)&amp;TRIM(B31)&amp;TRIM(C31), RateData, 3*(CaseYearMod-1995)+6, 0)</f>
        <v>1.1094949999999999</v>
      </c>
      <c r="I31" s="40">
        <f t="shared" ref="I31:I49" si="13">G31/H31</f>
        <v>3.9797754834406649</v>
      </c>
      <c r="J31" s="109">
        <f t="shared" ref="J31:J49" si="14">E31*I31</f>
        <v>0</v>
      </c>
      <c r="K31" s="110">
        <f t="shared" ref="K31:K50" si="15">IF(J31=0,0,(D31/J31*100))</f>
        <v>0</v>
      </c>
      <c r="L31" s="146"/>
      <c r="M31" s="10">
        <f t="shared" ref="M31:M49" si="16">IF(H31=0,1,IF(L31=0,1,H31/L31))</f>
        <v>1</v>
      </c>
      <c r="N31" s="49">
        <f t="shared" ref="N31:N49" si="17">IF(M31&lt;=1,(((1-AdjHigh)*E31)+(AdjHigh*M31*E31)),(((1-AdjLow)*E31)+(AdjLow*M31*E31)))</f>
        <v>0</v>
      </c>
      <c r="O31" s="42">
        <f t="shared" ref="O31:O49" si="18">N31*I31</f>
        <v>0</v>
      </c>
      <c r="P31" s="33">
        <f t="shared" ref="P31:P50" si="19">IF(O31=0,0,D31/O31*100)</f>
        <v>0</v>
      </c>
      <c r="Q31" s="8"/>
    </row>
    <row r="32" spans="1:17" x14ac:dyDescent="0.2">
      <c r="A32" s="2" t="s">
        <v>254</v>
      </c>
      <c r="B32" s="2" t="s">
        <v>252</v>
      </c>
      <c r="C32" s="19" t="s">
        <v>100</v>
      </c>
      <c r="D32" s="152"/>
      <c r="E32" s="146"/>
      <c r="F32" s="40">
        <f t="shared" si="10"/>
        <v>0</v>
      </c>
      <c r="G32" s="155">
        <f t="shared" si="11"/>
        <v>1.5569900000000001</v>
      </c>
      <c r="H32" s="155">
        <f t="shared" si="12"/>
        <v>1.4123399999999999</v>
      </c>
      <c r="I32" s="40">
        <f t="shared" si="13"/>
        <v>1.1024186810541372</v>
      </c>
      <c r="J32" s="46">
        <f t="shared" si="14"/>
        <v>0</v>
      </c>
      <c r="K32" s="9">
        <f t="shared" si="15"/>
        <v>0</v>
      </c>
      <c r="L32" s="146"/>
      <c r="M32" s="10">
        <f t="shared" si="16"/>
        <v>1</v>
      </c>
      <c r="N32" s="49">
        <f t="shared" si="17"/>
        <v>0</v>
      </c>
      <c r="O32" s="43">
        <f t="shared" si="18"/>
        <v>0</v>
      </c>
      <c r="P32" s="34">
        <f t="shared" si="19"/>
        <v>0</v>
      </c>
    </row>
    <row r="33" spans="1:16" x14ac:dyDescent="0.2">
      <c r="A33" s="2" t="s">
        <v>254</v>
      </c>
      <c r="B33" s="2" t="s">
        <v>252</v>
      </c>
      <c r="C33" s="19" t="s">
        <v>101</v>
      </c>
      <c r="D33" s="152"/>
      <c r="E33" s="146"/>
      <c r="F33" s="40">
        <f t="shared" si="10"/>
        <v>0</v>
      </c>
      <c r="G33" s="155">
        <f t="shared" si="11"/>
        <v>7.1616289999999996</v>
      </c>
      <c r="H33" s="155">
        <f t="shared" si="12"/>
        <v>3.2984979999999999</v>
      </c>
      <c r="I33" s="40">
        <f t="shared" si="13"/>
        <v>2.1711788213908267</v>
      </c>
      <c r="J33" s="46">
        <f t="shared" si="14"/>
        <v>0</v>
      </c>
      <c r="K33" s="9">
        <f t="shared" si="15"/>
        <v>0</v>
      </c>
      <c r="L33" s="146"/>
      <c r="M33" s="10">
        <f t="shared" si="16"/>
        <v>1</v>
      </c>
      <c r="N33" s="49">
        <f t="shared" si="17"/>
        <v>0</v>
      </c>
      <c r="O33" s="43">
        <f t="shared" si="18"/>
        <v>0</v>
      </c>
      <c r="P33" s="34">
        <f t="shared" si="19"/>
        <v>0</v>
      </c>
    </row>
    <row r="34" spans="1:16" x14ac:dyDescent="0.2">
      <c r="A34" s="2" t="s">
        <v>254</v>
      </c>
      <c r="B34" s="2" t="s">
        <v>252</v>
      </c>
      <c r="C34" s="19" t="s">
        <v>102</v>
      </c>
      <c r="D34" s="152"/>
      <c r="E34" s="146"/>
      <c r="F34" s="40">
        <f t="shared" si="10"/>
        <v>0</v>
      </c>
      <c r="G34" s="155">
        <f t="shared" si="11"/>
        <v>28.95739</v>
      </c>
      <c r="H34" s="155">
        <f t="shared" si="12"/>
        <v>12.803639</v>
      </c>
      <c r="I34" s="40">
        <f t="shared" si="13"/>
        <v>2.2616531128376862</v>
      </c>
      <c r="J34" s="46">
        <f t="shared" si="14"/>
        <v>0</v>
      </c>
      <c r="K34" s="9">
        <f t="shared" si="15"/>
        <v>0</v>
      </c>
      <c r="L34" s="146"/>
      <c r="M34" s="10">
        <f t="shared" si="16"/>
        <v>1</v>
      </c>
      <c r="N34" s="49">
        <f t="shared" si="17"/>
        <v>0</v>
      </c>
      <c r="O34" s="43">
        <f t="shared" si="18"/>
        <v>0</v>
      </c>
      <c r="P34" s="34">
        <f t="shared" si="19"/>
        <v>0</v>
      </c>
    </row>
    <row r="35" spans="1:16" x14ac:dyDescent="0.2">
      <c r="A35" s="2" t="s">
        <v>254</v>
      </c>
      <c r="B35" s="2" t="s">
        <v>252</v>
      </c>
      <c r="C35" s="19" t="s">
        <v>103</v>
      </c>
      <c r="D35" s="152"/>
      <c r="E35" s="146"/>
      <c r="F35" s="40">
        <f t="shared" si="10"/>
        <v>0</v>
      </c>
      <c r="G35" s="155">
        <f t="shared" si="11"/>
        <v>3.024016</v>
      </c>
      <c r="H35" s="155">
        <f t="shared" si="12"/>
        <v>2.7995209999999999</v>
      </c>
      <c r="I35" s="40">
        <f t="shared" si="13"/>
        <v>1.0801905040183661</v>
      </c>
      <c r="J35" s="46">
        <f t="shared" si="14"/>
        <v>0</v>
      </c>
      <c r="K35" s="9">
        <f t="shared" si="15"/>
        <v>0</v>
      </c>
      <c r="L35" s="146"/>
      <c r="M35" s="10">
        <f t="shared" si="16"/>
        <v>1</v>
      </c>
      <c r="N35" s="49">
        <f t="shared" si="17"/>
        <v>0</v>
      </c>
      <c r="O35" s="43">
        <f t="shared" si="18"/>
        <v>0</v>
      </c>
      <c r="P35" s="34">
        <f t="shared" si="19"/>
        <v>0</v>
      </c>
    </row>
    <row r="36" spans="1:16" x14ac:dyDescent="0.2">
      <c r="A36" s="2" t="s">
        <v>254</v>
      </c>
      <c r="B36" s="2" t="s">
        <v>252</v>
      </c>
      <c r="C36" s="19" t="s">
        <v>104</v>
      </c>
      <c r="D36" s="152"/>
      <c r="E36" s="146"/>
      <c r="F36" s="40">
        <f t="shared" si="10"/>
        <v>0</v>
      </c>
      <c r="G36" s="155">
        <f t="shared" si="11"/>
        <v>14.021528999999999</v>
      </c>
      <c r="H36" s="155">
        <f t="shared" si="12"/>
        <v>11.802327</v>
      </c>
      <c r="I36" s="40">
        <f t="shared" si="13"/>
        <v>1.1880308857736275</v>
      </c>
      <c r="J36" s="46">
        <f t="shared" si="14"/>
        <v>0</v>
      </c>
      <c r="K36" s="9">
        <f t="shared" si="15"/>
        <v>0</v>
      </c>
      <c r="L36" s="146"/>
      <c r="M36" s="10">
        <f t="shared" si="16"/>
        <v>1</v>
      </c>
      <c r="N36" s="49">
        <f t="shared" si="17"/>
        <v>0</v>
      </c>
      <c r="O36" s="43">
        <f t="shared" si="18"/>
        <v>0</v>
      </c>
      <c r="P36" s="34">
        <f t="shared" si="19"/>
        <v>0</v>
      </c>
    </row>
    <row r="37" spans="1:16" x14ac:dyDescent="0.2">
      <c r="A37" s="2" t="s">
        <v>254</v>
      </c>
      <c r="B37" s="2" t="s">
        <v>252</v>
      </c>
      <c r="C37" s="19" t="s">
        <v>105</v>
      </c>
      <c r="D37" s="152"/>
      <c r="E37" s="146"/>
      <c r="F37" s="40">
        <f t="shared" si="10"/>
        <v>0</v>
      </c>
      <c r="G37" s="155">
        <f t="shared" si="11"/>
        <v>37.615963999999998</v>
      </c>
      <c r="H37" s="155">
        <f t="shared" si="12"/>
        <v>24.216615999999998</v>
      </c>
      <c r="I37" s="40">
        <f t="shared" si="13"/>
        <v>1.5533121555877172</v>
      </c>
      <c r="J37" s="46">
        <f t="shared" si="14"/>
        <v>0</v>
      </c>
      <c r="K37" s="9">
        <f t="shared" si="15"/>
        <v>0</v>
      </c>
      <c r="L37" s="146"/>
      <c r="M37" s="10">
        <f t="shared" si="16"/>
        <v>1</v>
      </c>
      <c r="N37" s="49">
        <f t="shared" si="17"/>
        <v>0</v>
      </c>
      <c r="O37" s="43">
        <f t="shared" si="18"/>
        <v>0</v>
      </c>
      <c r="P37" s="34">
        <f t="shared" si="19"/>
        <v>0</v>
      </c>
    </row>
    <row r="38" spans="1:16" x14ac:dyDescent="0.2">
      <c r="A38" s="2" t="s">
        <v>254</v>
      </c>
      <c r="B38" s="2" t="s">
        <v>252</v>
      </c>
      <c r="C38" s="19" t="s">
        <v>311</v>
      </c>
      <c r="D38" s="213"/>
      <c r="E38" s="212"/>
      <c r="F38" s="40">
        <f t="shared" si="10"/>
        <v>0</v>
      </c>
      <c r="G38" s="155">
        <f t="shared" si="11"/>
        <v>0.683643</v>
      </c>
      <c r="H38" s="155">
        <f t="shared" si="12"/>
        <v>0.25926199999999999</v>
      </c>
      <c r="I38" s="40">
        <f t="shared" si="13"/>
        <v>2.6368808386882767</v>
      </c>
      <c r="J38" s="46">
        <f>E38*I38</f>
        <v>0</v>
      </c>
      <c r="K38" s="9">
        <f>IF(J38=0,0,(D38/J38*100))</f>
        <v>0</v>
      </c>
      <c r="L38" s="212"/>
      <c r="M38" s="10">
        <f t="shared" si="16"/>
        <v>1</v>
      </c>
      <c r="N38" s="49">
        <f t="shared" si="17"/>
        <v>0</v>
      </c>
      <c r="O38" s="43">
        <f t="shared" si="18"/>
        <v>0</v>
      </c>
      <c r="P38" s="34">
        <f t="shared" si="19"/>
        <v>0</v>
      </c>
    </row>
    <row r="39" spans="1:16" x14ac:dyDescent="0.2">
      <c r="A39" s="2" t="s">
        <v>254</v>
      </c>
      <c r="B39" s="2" t="s">
        <v>252</v>
      </c>
      <c r="C39" s="19" t="s">
        <v>310</v>
      </c>
      <c r="D39" s="210"/>
      <c r="E39" s="211"/>
      <c r="F39" s="40">
        <f t="shared" si="10"/>
        <v>0</v>
      </c>
      <c r="G39" s="155">
        <f t="shared" si="11"/>
        <v>115.516417</v>
      </c>
      <c r="H39" s="155">
        <f t="shared" si="12"/>
        <v>25.361205999999999</v>
      </c>
      <c r="I39" s="40">
        <f t="shared" si="13"/>
        <v>4.5548471551392318</v>
      </c>
      <c r="J39" s="46">
        <f>E39*I39</f>
        <v>0</v>
      </c>
      <c r="K39" s="9">
        <f>IF(J39=0,0,(D39/J39*100))</f>
        <v>0</v>
      </c>
      <c r="L39" s="212"/>
      <c r="M39" s="10">
        <f t="shared" si="16"/>
        <v>1</v>
      </c>
      <c r="N39" s="49">
        <f t="shared" si="17"/>
        <v>0</v>
      </c>
      <c r="O39" s="43">
        <f t="shared" si="18"/>
        <v>0</v>
      </c>
      <c r="P39" s="34">
        <f t="shared" si="19"/>
        <v>0</v>
      </c>
    </row>
    <row r="40" spans="1:16" x14ac:dyDescent="0.2">
      <c r="A40" s="2" t="s">
        <v>254</v>
      </c>
      <c r="B40" s="2" t="s">
        <v>252</v>
      </c>
      <c r="C40" s="19" t="s">
        <v>114</v>
      </c>
      <c r="D40" s="152"/>
      <c r="E40" s="146"/>
      <c r="F40" s="40">
        <f t="shared" si="10"/>
        <v>0</v>
      </c>
      <c r="G40" s="155">
        <f t="shared" si="11"/>
        <v>6.5294660000000002</v>
      </c>
      <c r="H40" s="155">
        <f t="shared" si="12"/>
        <v>3.0878380000000001</v>
      </c>
      <c r="I40" s="40">
        <f t="shared" si="13"/>
        <v>2.1145753112695678</v>
      </c>
      <c r="J40" s="46">
        <f t="shared" si="14"/>
        <v>0</v>
      </c>
      <c r="K40" s="9">
        <f t="shared" si="15"/>
        <v>0</v>
      </c>
      <c r="L40" s="146"/>
      <c r="M40" s="10">
        <f t="shared" si="16"/>
        <v>1</v>
      </c>
      <c r="N40" s="49">
        <f t="shared" si="17"/>
        <v>0</v>
      </c>
      <c r="O40" s="43">
        <f t="shared" si="18"/>
        <v>0</v>
      </c>
      <c r="P40" s="34">
        <f t="shared" si="19"/>
        <v>0</v>
      </c>
    </row>
    <row r="41" spans="1:16" x14ac:dyDescent="0.2">
      <c r="A41" s="2" t="s">
        <v>254</v>
      </c>
      <c r="B41" s="2" t="s">
        <v>252</v>
      </c>
      <c r="C41" s="19" t="s">
        <v>115</v>
      </c>
      <c r="D41" s="152"/>
      <c r="E41" s="146"/>
      <c r="F41" s="40">
        <f t="shared" si="10"/>
        <v>0</v>
      </c>
      <c r="G41" s="155">
        <f t="shared" si="11"/>
        <v>26.507838</v>
      </c>
      <c r="H41" s="155">
        <f t="shared" si="12"/>
        <v>9.0174109999999992</v>
      </c>
      <c r="I41" s="40">
        <f t="shared" si="13"/>
        <v>2.9396284587671562</v>
      </c>
      <c r="J41" s="46">
        <f t="shared" si="14"/>
        <v>0</v>
      </c>
      <c r="K41" s="9">
        <f t="shared" si="15"/>
        <v>0</v>
      </c>
      <c r="L41" s="146"/>
      <c r="M41" s="10">
        <f t="shared" si="16"/>
        <v>1</v>
      </c>
      <c r="N41" s="49">
        <f t="shared" si="17"/>
        <v>0</v>
      </c>
      <c r="O41" s="43">
        <f t="shared" si="18"/>
        <v>0</v>
      </c>
      <c r="P41" s="34">
        <f t="shared" si="19"/>
        <v>0</v>
      </c>
    </row>
    <row r="42" spans="1:16" x14ac:dyDescent="0.2">
      <c r="A42" s="2" t="s">
        <v>254</v>
      </c>
      <c r="B42" s="2" t="s">
        <v>252</v>
      </c>
      <c r="C42" s="19" t="s">
        <v>116</v>
      </c>
      <c r="D42" s="152"/>
      <c r="E42" s="146"/>
      <c r="F42" s="40">
        <f t="shared" si="10"/>
        <v>0</v>
      </c>
      <c r="G42" s="155">
        <f t="shared" si="11"/>
        <v>7.2376779999999998</v>
      </c>
      <c r="H42" s="155">
        <f t="shared" si="12"/>
        <v>5.2695470000000002</v>
      </c>
      <c r="I42" s="40">
        <f t="shared" si="13"/>
        <v>1.3734914974664805</v>
      </c>
      <c r="J42" s="46">
        <f t="shared" si="14"/>
        <v>0</v>
      </c>
      <c r="K42" s="9">
        <f t="shared" si="15"/>
        <v>0</v>
      </c>
      <c r="L42" s="146"/>
      <c r="M42" s="10">
        <f t="shared" si="16"/>
        <v>1</v>
      </c>
      <c r="N42" s="49">
        <f t="shared" si="17"/>
        <v>0</v>
      </c>
      <c r="O42" s="43">
        <f t="shared" si="18"/>
        <v>0</v>
      </c>
      <c r="P42" s="34">
        <f t="shared" si="19"/>
        <v>0</v>
      </c>
    </row>
    <row r="43" spans="1:16" x14ac:dyDescent="0.2">
      <c r="A43" s="2" t="s">
        <v>254</v>
      </c>
      <c r="B43" s="2" t="s">
        <v>252</v>
      </c>
      <c r="C43" s="19" t="s">
        <v>279</v>
      </c>
      <c r="D43" s="152"/>
      <c r="E43" s="146"/>
      <c r="F43" s="40">
        <f t="shared" si="10"/>
        <v>0</v>
      </c>
      <c r="G43" s="155">
        <f t="shared" si="11"/>
        <v>5.1969830000000004</v>
      </c>
      <c r="H43" s="155">
        <f t="shared" si="12"/>
        <v>2.0312220000000001</v>
      </c>
      <c r="I43" s="40">
        <f t="shared" si="13"/>
        <v>2.5585499763196737</v>
      </c>
      <c r="J43" s="46">
        <f t="shared" si="14"/>
        <v>0</v>
      </c>
      <c r="K43" s="9">
        <f t="shared" si="15"/>
        <v>0</v>
      </c>
      <c r="L43" s="146"/>
      <c r="M43" s="10">
        <f t="shared" si="16"/>
        <v>1</v>
      </c>
      <c r="N43" s="49">
        <f t="shared" si="17"/>
        <v>0</v>
      </c>
      <c r="O43" s="43">
        <f t="shared" si="18"/>
        <v>0</v>
      </c>
      <c r="P43" s="34">
        <f t="shared" si="19"/>
        <v>0</v>
      </c>
    </row>
    <row r="44" spans="1:16" x14ac:dyDescent="0.2">
      <c r="A44" s="2" t="s">
        <v>254</v>
      </c>
      <c r="B44" s="2" t="s">
        <v>252</v>
      </c>
      <c r="C44" s="19" t="s">
        <v>108</v>
      </c>
      <c r="D44" s="152"/>
      <c r="E44" s="146"/>
      <c r="F44" s="40">
        <f t="shared" si="10"/>
        <v>0</v>
      </c>
      <c r="G44" s="155">
        <f t="shared" si="11"/>
        <v>9.9633780000000005</v>
      </c>
      <c r="H44" s="155">
        <f t="shared" si="12"/>
        <v>2.1193300000000002</v>
      </c>
      <c r="I44" s="40">
        <f t="shared" si="13"/>
        <v>4.7011923579621859</v>
      </c>
      <c r="J44" s="46">
        <f t="shared" si="14"/>
        <v>0</v>
      </c>
      <c r="K44" s="9">
        <f t="shared" si="15"/>
        <v>0</v>
      </c>
      <c r="L44" s="146"/>
      <c r="M44" s="10">
        <f t="shared" si="16"/>
        <v>1</v>
      </c>
      <c r="N44" s="49">
        <f t="shared" si="17"/>
        <v>0</v>
      </c>
      <c r="O44" s="43">
        <f t="shared" si="18"/>
        <v>0</v>
      </c>
      <c r="P44" s="34">
        <f t="shared" si="19"/>
        <v>0</v>
      </c>
    </row>
    <row r="45" spans="1:16" x14ac:dyDescent="0.2">
      <c r="A45" s="2" t="s">
        <v>254</v>
      </c>
      <c r="B45" s="2" t="s">
        <v>252</v>
      </c>
      <c r="C45" s="19" t="s">
        <v>109</v>
      </c>
      <c r="D45" s="152"/>
      <c r="E45" s="146"/>
      <c r="F45" s="40">
        <f t="shared" si="10"/>
        <v>0</v>
      </c>
      <c r="G45" s="155">
        <f t="shared" si="11"/>
        <v>3.394911</v>
      </c>
      <c r="H45" s="155">
        <f t="shared" si="12"/>
        <v>2.2955589999999999</v>
      </c>
      <c r="I45" s="40">
        <f t="shared" si="13"/>
        <v>1.4789038312672427</v>
      </c>
      <c r="J45" s="46">
        <f t="shared" si="14"/>
        <v>0</v>
      </c>
      <c r="K45" s="9">
        <f t="shared" si="15"/>
        <v>0</v>
      </c>
      <c r="L45" s="146"/>
      <c r="M45" s="10">
        <f t="shared" si="16"/>
        <v>1</v>
      </c>
      <c r="N45" s="49">
        <f t="shared" si="17"/>
        <v>0</v>
      </c>
      <c r="O45" s="43">
        <f t="shared" si="18"/>
        <v>0</v>
      </c>
      <c r="P45" s="34">
        <f t="shared" si="19"/>
        <v>0</v>
      </c>
    </row>
    <row r="46" spans="1:16" x14ac:dyDescent="0.2">
      <c r="A46" s="2" t="s">
        <v>254</v>
      </c>
      <c r="B46" s="2" t="s">
        <v>252</v>
      </c>
      <c r="C46" s="19" t="s">
        <v>280</v>
      </c>
      <c r="D46" s="152"/>
      <c r="E46" s="146"/>
      <c r="F46" s="40">
        <f t="shared" si="10"/>
        <v>0</v>
      </c>
      <c r="G46" s="155">
        <f t="shared" si="11"/>
        <v>1.8136190000000001</v>
      </c>
      <c r="H46" s="155">
        <f t="shared" si="12"/>
        <v>0.161499</v>
      </c>
      <c r="I46" s="40">
        <f t="shared" si="13"/>
        <v>11.229908544325353</v>
      </c>
      <c r="J46" s="46">
        <f t="shared" si="14"/>
        <v>0</v>
      </c>
      <c r="K46" s="9">
        <f t="shared" si="15"/>
        <v>0</v>
      </c>
      <c r="L46" s="146"/>
      <c r="M46" s="10">
        <f t="shared" si="16"/>
        <v>1</v>
      </c>
      <c r="N46" s="49">
        <f t="shared" si="17"/>
        <v>0</v>
      </c>
      <c r="O46" s="43">
        <f t="shared" si="18"/>
        <v>0</v>
      </c>
      <c r="P46" s="34">
        <f t="shared" si="19"/>
        <v>0</v>
      </c>
    </row>
    <row r="47" spans="1:16" x14ac:dyDescent="0.2">
      <c r="A47" s="2" t="s">
        <v>254</v>
      </c>
      <c r="B47" s="2" t="s">
        <v>252</v>
      </c>
      <c r="C47" s="19" t="s">
        <v>281</v>
      </c>
      <c r="D47" s="152"/>
      <c r="E47" s="146"/>
      <c r="F47" s="40">
        <f t="shared" si="10"/>
        <v>0</v>
      </c>
      <c r="G47" s="155">
        <f t="shared" si="11"/>
        <v>8.8608650000000004</v>
      </c>
      <c r="H47" s="155">
        <f t="shared" si="12"/>
        <v>2.6128490000000002</v>
      </c>
      <c r="I47" s="40">
        <f t="shared" si="13"/>
        <v>3.3912656261421916</v>
      </c>
      <c r="J47" s="46">
        <f t="shared" si="14"/>
        <v>0</v>
      </c>
      <c r="K47" s="9">
        <f t="shared" si="15"/>
        <v>0</v>
      </c>
      <c r="L47" s="146"/>
      <c r="M47" s="10">
        <f t="shared" si="16"/>
        <v>1</v>
      </c>
      <c r="N47" s="49">
        <f t="shared" si="17"/>
        <v>0</v>
      </c>
      <c r="O47" s="43">
        <f t="shared" si="18"/>
        <v>0</v>
      </c>
      <c r="P47" s="34">
        <f t="shared" si="19"/>
        <v>0</v>
      </c>
    </row>
    <row r="48" spans="1:16" x14ac:dyDescent="0.2">
      <c r="A48" s="2" t="s">
        <v>254</v>
      </c>
      <c r="B48" s="2" t="s">
        <v>252</v>
      </c>
      <c r="C48" s="19" t="s">
        <v>110</v>
      </c>
      <c r="D48" s="152"/>
      <c r="E48" s="146"/>
      <c r="F48" s="40">
        <f t="shared" si="10"/>
        <v>0</v>
      </c>
      <c r="G48" s="155">
        <f t="shared" si="11"/>
        <v>11.451802000000001</v>
      </c>
      <c r="H48" s="155">
        <f t="shared" si="12"/>
        <v>4.7545590000000004</v>
      </c>
      <c r="I48" s="40">
        <f t="shared" si="13"/>
        <v>2.4085939410994794</v>
      </c>
      <c r="J48" s="46">
        <f t="shared" si="14"/>
        <v>0</v>
      </c>
      <c r="K48" s="9">
        <f t="shared" si="15"/>
        <v>0</v>
      </c>
      <c r="L48" s="146"/>
      <c r="M48" s="10">
        <f t="shared" si="16"/>
        <v>1</v>
      </c>
      <c r="N48" s="49">
        <f t="shared" si="17"/>
        <v>0</v>
      </c>
      <c r="O48" s="43">
        <f t="shared" si="18"/>
        <v>0</v>
      </c>
      <c r="P48" s="34">
        <f t="shared" si="19"/>
        <v>0</v>
      </c>
    </row>
    <row r="49" spans="1:17" ht="12.75" thickBot="1" x14ac:dyDescent="0.25">
      <c r="A49" s="2" t="s">
        <v>254</v>
      </c>
      <c r="B49" s="2" t="s">
        <v>252</v>
      </c>
      <c r="C49" s="3" t="s">
        <v>111</v>
      </c>
      <c r="D49" s="153"/>
      <c r="E49" s="149"/>
      <c r="F49" s="41">
        <f t="shared" si="10"/>
        <v>0</v>
      </c>
      <c r="G49" s="158">
        <f t="shared" si="11"/>
        <v>9.119624</v>
      </c>
      <c r="H49" s="184">
        <f t="shared" si="12"/>
        <v>3.8011349999999999</v>
      </c>
      <c r="I49" s="41">
        <f t="shared" si="13"/>
        <v>2.3991844541169942</v>
      </c>
      <c r="J49" s="47">
        <f t="shared" si="14"/>
        <v>0</v>
      </c>
      <c r="K49" s="12">
        <f t="shared" si="15"/>
        <v>0</v>
      </c>
      <c r="L49" s="149"/>
      <c r="M49" s="14">
        <f t="shared" si="16"/>
        <v>1</v>
      </c>
      <c r="N49" s="48">
        <f t="shared" si="17"/>
        <v>0</v>
      </c>
      <c r="O49" s="44">
        <f t="shared" si="18"/>
        <v>0</v>
      </c>
      <c r="P49" s="35">
        <f t="shared" si="19"/>
        <v>0</v>
      </c>
    </row>
    <row r="50" spans="1:17" ht="12.75" thickBot="1" x14ac:dyDescent="0.25">
      <c r="C50" s="5" t="s">
        <v>124</v>
      </c>
      <c r="D50" s="160">
        <f>SUM(D31:D37)+SUM(D39:D49)</f>
        <v>0</v>
      </c>
      <c r="E50" s="31"/>
      <c r="F50" s="31"/>
      <c r="G50" s="31"/>
      <c r="H50" s="8"/>
      <c r="I50" s="8"/>
      <c r="J50" s="45">
        <f>SUM(J31:J37)+SUM(J39:J49)</f>
        <v>0</v>
      </c>
      <c r="K50" s="13">
        <f t="shared" si="15"/>
        <v>0</v>
      </c>
      <c r="L50" s="8"/>
      <c r="M50" s="10"/>
      <c r="N50" s="8"/>
      <c r="O50" s="45">
        <f>SUM(O31:O37)+SUM(O39:O49)</f>
        <v>0</v>
      </c>
      <c r="P50" s="13">
        <f t="shared" si="19"/>
        <v>0</v>
      </c>
    </row>
    <row r="51" spans="1:17" x14ac:dyDescent="0.2">
      <c r="D51" s="31"/>
      <c r="E51" s="31"/>
      <c r="F51" s="31"/>
      <c r="G51" s="31"/>
      <c r="H51" s="8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">
        <v>125</v>
      </c>
      <c r="D52" s="161">
        <f>IF(BlackPop=0,0,((D24*BlackMalePop+D50*BlackFemalePop)/BlackPop))</f>
        <v>0</v>
      </c>
      <c r="E52" s="32"/>
      <c r="F52" s="32"/>
      <c r="G52" s="32"/>
      <c r="H52" s="11"/>
      <c r="I52" s="11"/>
      <c r="J52" s="48">
        <f>IF(BlackPop=0,0,((J24*BlackMalePop+J50*BlackFemalePop)/BlackPop))</f>
        <v>0</v>
      </c>
      <c r="K52" s="11">
        <f>IF(J52=0,0,(D52/J52*100))</f>
        <v>0</v>
      </c>
      <c r="L52" s="11"/>
      <c r="M52" s="14"/>
      <c r="N52" s="11"/>
      <c r="O52" s="48">
        <f>IF(BlackPop=0,0,((O24*BlackMalePop+O50*BlackFemalePop)/BlackPop))</f>
        <v>0</v>
      </c>
      <c r="P52" s="150">
        <f>IF(BlackPop=0,0,((P24*BlackMalePop+P50*BlackFemalePop)/BlackPop)/100)</f>
        <v>0</v>
      </c>
    </row>
    <row r="53" spans="1:17" ht="12.75" hidden="1" thickBot="1" x14ac:dyDescent="0.25">
      <c r="C53" s="4" t="s">
        <v>117</v>
      </c>
      <c r="D53" s="105" t="e">
        <f>#REF!+D50</f>
        <v>#REF!</v>
      </c>
      <c r="E53" s="31"/>
      <c r="F53" s="31"/>
      <c r="G53" s="31"/>
      <c r="H53" s="8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4" spans="1:17" x14ac:dyDescent="0.2">
      <c r="P54" s="79"/>
    </row>
    <row r="55" spans="1:17" ht="12.75" x14ac:dyDescent="0.2">
      <c r="C55" t="s">
        <v>118</v>
      </c>
      <c r="D55" s="99"/>
      <c r="E55" s="99"/>
      <c r="F55" s="99"/>
      <c r="G55" s="99"/>
      <c r="H55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 s="99"/>
      <c r="E56" s="99"/>
      <c r="F56" s="99"/>
      <c r="G56" s="99"/>
      <c r="H56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 s="99"/>
      <c r="E59" s="99"/>
      <c r="F59" s="99"/>
      <c r="G59" s="99"/>
      <c r="H5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 s="99"/>
      <c r="E60" s="99"/>
      <c r="F60" s="99"/>
      <c r="G60" s="99"/>
      <c r="H60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 s="99"/>
      <c r="E61" s="99"/>
      <c r="F61" s="99"/>
      <c r="G61" s="99"/>
      <c r="H61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 s="99"/>
      <c r="E62" s="99"/>
      <c r="F62" s="99"/>
      <c r="G62" s="99"/>
      <c r="H62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 s="99"/>
      <c r="E63" s="99"/>
      <c r="F63" s="99"/>
      <c r="G63" s="99"/>
      <c r="H63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 s="99"/>
      <c r="E64" s="99"/>
      <c r="F64" s="99"/>
      <c r="G64" s="99"/>
      <c r="H64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 s="99"/>
      <c r="E65" s="99"/>
      <c r="F65" s="99"/>
      <c r="G65" s="99"/>
      <c r="H65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 s="99"/>
      <c r="E66" s="99"/>
      <c r="F66" s="99"/>
      <c r="G66" s="99"/>
      <c r="H66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 s="99"/>
      <c r="E67" s="99"/>
      <c r="F67" s="99"/>
      <c r="G67" s="99"/>
      <c r="H67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 s="99"/>
      <c r="E68" s="99"/>
      <c r="F68" s="99"/>
      <c r="G68" s="99"/>
      <c r="H68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 s="99"/>
      <c r="E69" s="99"/>
      <c r="F69" s="99"/>
      <c r="G69" s="99"/>
      <c r="H6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 s="99"/>
      <c r="E70" s="99"/>
      <c r="F70" s="99"/>
      <c r="G70" s="99"/>
      <c r="H70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 s="99"/>
      <c r="E71" s="99"/>
      <c r="F71" s="99"/>
      <c r="G71" s="99"/>
      <c r="H71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 s="99"/>
      <c r="E72" s="99"/>
      <c r="F72" s="99"/>
      <c r="G72" s="99"/>
      <c r="H72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 s="99"/>
      <c r="E73" s="99"/>
      <c r="F73" s="99"/>
      <c r="G73" s="99"/>
      <c r="H73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 s="99"/>
      <c r="E74" s="99"/>
      <c r="F74" s="99"/>
      <c r="G74" s="99"/>
      <c r="H74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 s="99"/>
      <c r="E75" s="99"/>
      <c r="F75" s="99"/>
      <c r="G75" s="99"/>
      <c r="H75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 s="99"/>
      <c r="E76" s="99"/>
      <c r="F76" s="99"/>
      <c r="G76" s="99"/>
      <c r="H76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 s="99"/>
      <c r="E77" s="99"/>
      <c r="F77" s="99"/>
      <c r="G77" s="99"/>
      <c r="H77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 s="99"/>
      <c r="E78" s="99"/>
      <c r="F78" s="99"/>
      <c r="G78" s="99"/>
      <c r="H78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 s="99"/>
      <c r="E79" s="99"/>
      <c r="F79" s="99"/>
      <c r="G79" s="99"/>
      <c r="H7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 s="99"/>
      <c r="E80" s="99"/>
      <c r="F80" s="99"/>
      <c r="G80" s="99"/>
      <c r="H80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 s="99"/>
      <c r="E81" s="99"/>
      <c r="F81" s="99"/>
      <c r="G81" s="99"/>
      <c r="H81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 s="99"/>
      <c r="E82" s="99"/>
      <c r="F82" s="99"/>
      <c r="G82" s="99"/>
      <c r="H82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 s="99"/>
      <c r="E83" s="99"/>
      <c r="F83" s="99"/>
      <c r="G83" s="99"/>
      <c r="H83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 s="99"/>
      <c r="E84" s="99"/>
      <c r="F84" s="99"/>
      <c r="G84" s="99"/>
      <c r="H84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 s="99"/>
      <c r="E85" s="99"/>
      <c r="F85" s="99"/>
      <c r="G85" s="99"/>
      <c r="H85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 s="99"/>
      <c r="E86" s="99"/>
      <c r="F86" s="99"/>
      <c r="G86" s="99"/>
      <c r="H86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 s="99"/>
      <c r="E87" s="99"/>
      <c r="F87" s="99"/>
      <c r="G87" s="99"/>
      <c r="H87"/>
      <c r="I87"/>
      <c r="J87"/>
      <c r="K87"/>
      <c r="L87"/>
      <c r="M87"/>
      <c r="N87"/>
      <c r="O87"/>
      <c r="P87"/>
      <c r="Q87"/>
    </row>
    <row r="88" spans="3:17" ht="12.75" x14ac:dyDescent="0.2">
      <c r="C88"/>
      <c r="D88" s="99"/>
      <c r="E88" s="99"/>
      <c r="F88" s="99"/>
      <c r="G88" s="99"/>
      <c r="H88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 s="99"/>
      <c r="E89" s="99"/>
      <c r="F89" s="99"/>
      <c r="G89" s="99"/>
      <c r="H89"/>
      <c r="I89"/>
      <c r="J89"/>
      <c r="K89"/>
      <c r="L89"/>
      <c r="M89"/>
      <c r="N89"/>
      <c r="O89"/>
      <c r="P89"/>
      <c r="Q89"/>
    </row>
    <row r="90" spans="3:17" ht="12.75" hidden="1" customHeight="1" x14ac:dyDescent="0.2">
      <c r="C90"/>
      <c r="D90" s="99"/>
      <c r="E90" s="99"/>
      <c r="F90" s="99"/>
      <c r="G90" s="99"/>
      <c r="H90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 s="99"/>
      <c r="E91" s="99"/>
      <c r="F91" s="99"/>
      <c r="G91" s="99"/>
      <c r="H91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 s="99"/>
      <c r="E92" s="99"/>
      <c r="F92" s="99"/>
      <c r="G92" s="99"/>
      <c r="H92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 s="99"/>
      <c r="E93" s="99"/>
      <c r="F93" s="99"/>
      <c r="G93" s="99"/>
      <c r="H93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 s="99"/>
      <c r="E94" s="99"/>
      <c r="F94" s="99"/>
      <c r="G94" s="99"/>
      <c r="H94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 s="99"/>
      <c r="E95" s="99"/>
      <c r="F95" s="99"/>
      <c r="G95" s="99"/>
      <c r="H95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 s="99"/>
      <c r="E96" s="99"/>
      <c r="F96" s="99"/>
      <c r="G96" s="99"/>
      <c r="H96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 s="99"/>
      <c r="E97" s="99"/>
      <c r="F97" s="99"/>
      <c r="G97" s="99"/>
      <c r="H97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 s="99"/>
      <c r="E98" s="99"/>
      <c r="F98" s="99"/>
      <c r="G98" s="99"/>
      <c r="H98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 s="99"/>
      <c r="E99" s="99"/>
      <c r="F99" s="99"/>
      <c r="G99" s="99"/>
      <c r="H99"/>
      <c r="I99"/>
      <c r="J99"/>
      <c r="K99"/>
      <c r="L99"/>
      <c r="M99"/>
      <c r="N99"/>
      <c r="O99"/>
      <c r="P99"/>
      <c r="Q99"/>
    </row>
    <row r="100" spans="3:17" ht="12.75" x14ac:dyDescent="0.2">
      <c r="C100"/>
      <c r="D100" s="99"/>
      <c r="E100" s="99"/>
      <c r="F100" s="99"/>
      <c r="G100" s="99"/>
      <c r="H100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 s="99"/>
      <c r="E101" s="99"/>
      <c r="F101" s="99"/>
      <c r="G101" s="99"/>
      <c r="H101"/>
      <c r="I101"/>
      <c r="J101"/>
      <c r="K101"/>
      <c r="L101"/>
      <c r="M101"/>
      <c r="N101"/>
      <c r="O101"/>
      <c r="P101"/>
      <c r="Q101"/>
    </row>
    <row r="102" spans="3:17" ht="12.75" hidden="1" x14ac:dyDescent="0.2">
      <c r="C102"/>
      <c r="D102" s="99"/>
      <c r="E102" s="99"/>
      <c r="F102" s="99"/>
      <c r="G102" s="99"/>
      <c r="H102"/>
      <c r="I102"/>
      <c r="J102"/>
      <c r="K102"/>
      <c r="L102"/>
      <c r="M102"/>
      <c r="N102"/>
      <c r="O102"/>
      <c r="P102"/>
      <c r="Q102"/>
    </row>
    <row r="103" spans="3:17" ht="12.75" x14ac:dyDescent="0.2">
      <c r="C103"/>
      <c r="D103" s="99"/>
      <c r="E103" s="99"/>
      <c r="F103" s="99"/>
      <c r="G103" s="99"/>
      <c r="H103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 s="99"/>
      <c r="E104" s="99"/>
      <c r="F104" s="99"/>
      <c r="G104" s="99"/>
      <c r="H104"/>
      <c r="I104"/>
      <c r="J104"/>
      <c r="K104"/>
      <c r="L104"/>
      <c r="M104"/>
      <c r="N104"/>
      <c r="O104"/>
      <c r="P104"/>
      <c r="Q104"/>
    </row>
    <row r="105" spans="3:17" ht="12.75" hidden="1" x14ac:dyDescent="0.2">
      <c r="C105"/>
      <c r="D105" s="99"/>
      <c r="E105" s="99"/>
      <c r="F105" s="99"/>
      <c r="G105" s="99"/>
      <c r="H105"/>
      <c r="I105"/>
      <c r="J105"/>
      <c r="K105"/>
      <c r="L105"/>
      <c r="M105"/>
      <c r="N105"/>
      <c r="O105"/>
      <c r="P105"/>
      <c r="Q105"/>
    </row>
    <row r="106" spans="3:17" ht="12.75" x14ac:dyDescent="0.2">
      <c r="C106"/>
      <c r="D106" s="99"/>
      <c r="E106" s="99"/>
      <c r="F106" s="99"/>
      <c r="G106" s="99"/>
      <c r="H106"/>
      <c r="I106"/>
      <c r="J106"/>
      <c r="K106"/>
      <c r="L106"/>
      <c r="M106"/>
      <c r="N106"/>
      <c r="O106"/>
      <c r="P106"/>
      <c r="Q106"/>
    </row>
    <row r="107" spans="3:17" ht="12.75" x14ac:dyDescent="0.2">
      <c r="C107"/>
      <c r="D107" s="99"/>
      <c r="E107" s="99"/>
      <c r="F107" s="99"/>
      <c r="G107" s="99"/>
      <c r="H107"/>
      <c r="I107"/>
      <c r="J107"/>
      <c r="K107"/>
      <c r="L107"/>
      <c r="M107"/>
      <c r="N107"/>
      <c r="O107"/>
      <c r="P107"/>
      <c r="Q107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Q105"/>
  <sheetViews>
    <sheetView topLeftCell="C1" workbookViewId="0">
      <selection activeCell="C1" sqref="C1"/>
    </sheetView>
  </sheetViews>
  <sheetFormatPr defaultColWidth="9.140625" defaultRowHeight="12" x14ac:dyDescent="0.2"/>
  <cols>
    <col min="1" max="1" width="14.5703125" style="2" hidden="1" customWidth="1"/>
    <col min="2" max="2" width="26.140625" style="2" hidden="1" customWidth="1"/>
    <col min="3" max="3" width="30.7109375" style="2" customWidth="1"/>
    <col min="4" max="6" width="9.140625" style="6"/>
    <col min="7" max="8" width="9.140625" style="79"/>
    <col min="9" max="10" width="9.140625" style="6"/>
    <col min="11" max="11" width="10.42578125" style="6" customWidth="1"/>
    <col min="12" max="12" width="9.140625" style="6"/>
    <col min="13" max="13" width="9.42578125" style="7" customWidth="1"/>
    <col min="14" max="15" width="9.140625" style="6"/>
    <col min="16" max="16" width="9.140625" style="6" customWidth="1"/>
    <col min="17" max="16384" width="9.140625" style="2"/>
  </cols>
  <sheetData>
    <row r="1" spans="1:17" ht="18" x14ac:dyDescent="0.25">
      <c r="C1" s="83" t="str">
        <f>'Adjustment Info'!A1</f>
        <v>Worksheet for Completeness of Case Ascertainment, version 2.2.b</v>
      </c>
    </row>
    <row r="2" spans="1:17" ht="12.75" x14ac:dyDescent="0.2">
      <c r="C2" s="21" t="str">
        <f>IF(Registry_Type=4,"Registry Incidence and Mortality Rates, Whites","Registry Incidence and Mortality Rates, All Races")</f>
        <v>Registry Incidence and Mortality Rates, Whites</v>
      </c>
    </row>
    <row r="3" spans="1:17" ht="12.75" x14ac:dyDescent="0.2">
      <c r="C3"/>
    </row>
    <row r="4" spans="1:17" ht="13.5" customHeight="1" thickBot="1" x14ac:dyDescent="0.25">
      <c r="D4" s="124" t="str">
        <f>Registry</f>
        <v>Alabama</v>
      </c>
      <c r="E4" s="125"/>
      <c r="F4" s="126"/>
      <c r="G4" s="130" t="s">
        <v>82</v>
      </c>
      <c r="H4" s="131"/>
      <c r="I4" s="126"/>
      <c r="J4" s="124" t="s">
        <v>289</v>
      </c>
      <c r="K4" s="126"/>
      <c r="L4" s="124" t="s">
        <v>83</v>
      </c>
      <c r="M4" s="125"/>
      <c r="N4" s="126"/>
      <c r="O4" s="124" t="s">
        <v>84</v>
      </c>
      <c r="P4" s="126"/>
    </row>
    <row r="5" spans="1:17" ht="12.75" customHeight="1" x14ac:dyDescent="0.2">
      <c r="C5" s="17" t="str">
        <f>IF(Registry_Type=4,"White Males","All Races, Males")</f>
        <v>White Males</v>
      </c>
      <c r="D5" s="124" t="s">
        <v>86</v>
      </c>
      <c r="E5" s="125"/>
      <c r="F5" s="126"/>
      <c r="G5" s="130" t="s">
        <v>86</v>
      </c>
      <c r="H5" s="131"/>
      <c r="I5" s="126"/>
      <c r="J5" s="171" t="s">
        <v>87</v>
      </c>
      <c r="K5" s="171" t="s">
        <v>290</v>
      </c>
      <c r="L5" s="171" t="s">
        <v>88</v>
      </c>
      <c r="M5" s="174"/>
      <c r="N5" s="171" t="s">
        <v>89</v>
      </c>
      <c r="O5" s="171" t="s">
        <v>87</v>
      </c>
      <c r="P5" s="171" t="s">
        <v>90</v>
      </c>
    </row>
    <row r="6" spans="1:17" ht="12.75" thickBot="1" x14ac:dyDescent="0.25">
      <c r="C6" s="19"/>
      <c r="D6" s="177">
        <f>CaseYear</f>
        <v>2020</v>
      </c>
      <c r="E6" s="173" t="str">
        <f>RegMCurrentStart&amp;"-"&amp;TEXT(RegMCurrentEnd,"00")</f>
        <v>2019-2020</v>
      </c>
      <c r="F6" s="173" t="s">
        <v>91</v>
      </c>
      <c r="G6" s="178" t="str">
        <f>IF(SEERStart&amp;"-"&amp;TEXT(SEEREnd,"00")="2016-2020","2020",SEERStart&amp;"-"&amp;TEXT(SEEREnd,"00"))</f>
        <v>2020</v>
      </c>
      <c r="H6" s="178" t="str">
        <f>IF(USMortStart&amp;"-"&amp;TEXT(USMortEnd,"00")="2016-2020","2020",USMortStart&amp;"-"&amp;TEXT(USMortEnd,"00"))</f>
        <v>2020</v>
      </c>
      <c r="I6" s="173" t="s">
        <v>91</v>
      </c>
      <c r="J6" s="173" t="s">
        <v>92</v>
      </c>
      <c r="K6" s="173" t="s">
        <v>4</v>
      </c>
      <c r="L6" s="173" t="str">
        <f>RegMRefStart&amp;"-"&amp;TEXT(RegMRefEnd,"00")</f>
        <v>2016-2020</v>
      </c>
      <c r="M6" s="175" t="s">
        <v>93</v>
      </c>
      <c r="N6" s="173" t="str">
        <f>RegMCurrentStart&amp;"-"&amp;TEXT(RegMCurrentEnd,"00")</f>
        <v>2019-2020</v>
      </c>
      <c r="O6" s="173" t="s">
        <v>92</v>
      </c>
      <c r="P6" s="173" t="s">
        <v>4</v>
      </c>
    </row>
    <row r="7" spans="1:17" ht="12.75" thickBot="1" x14ac:dyDescent="0.25">
      <c r="C7" s="16" t="s">
        <v>94</v>
      </c>
      <c r="D7" s="172" t="s">
        <v>92</v>
      </c>
      <c r="E7" s="172" t="s">
        <v>95</v>
      </c>
      <c r="F7" s="172" t="s">
        <v>96</v>
      </c>
      <c r="G7" s="179" t="s">
        <v>92</v>
      </c>
      <c r="H7" s="179" t="s">
        <v>95</v>
      </c>
      <c r="I7" s="172" t="s">
        <v>96</v>
      </c>
      <c r="J7" s="172" t="s">
        <v>97</v>
      </c>
      <c r="K7" s="172" t="s">
        <v>5</v>
      </c>
      <c r="L7" s="172" t="s">
        <v>98</v>
      </c>
      <c r="M7" s="176" t="s">
        <v>99</v>
      </c>
      <c r="N7" s="172" t="s">
        <v>98</v>
      </c>
      <c r="O7" s="172" t="s">
        <v>97</v>
      </c>
      <c r="P7" s="172" t="s">
        <v>5</v>
      </c>
    </row>
    <row r="8" spans="1:17" x14ac:dyDescent="0.2">
      <c r="A8" s="2" t="s">
        <v>253</v>
      </c>
      <c r="B8" s="2" t="s">
        <v>251</v>
      </c>
      <c r="C8" s="19" t="s">
        <v>308</v>
      </c>
      <c r="D8" s="145"/>
      <c r="E8" s="146"/>
      <c r="F8" s="106">
        <f>IF(E8=0,0,D8/E8)</f>
        <v>0</v>
      </c>
      <c r="G8" s="155">
        <f t="shared" ref="G8:G23" si="0">VLOOKUP(TRIM(A8)&amp;TRIM(B8)&amp;TRIM(C8), RateData, 3*(CaseYearMod-1995)+5, 0)</f>
        <v>15.624444</v>
      </c>
      <c r="H8" s="155">
        <f t="shared" ref="H8:H23" si="1">VLOOKUP(TRIM(A8)&amp;TRIM(B8)&amp;TRIM(C8), RateData, 3*(CaseYearMod-1995)+6, 0)</f>
        <v>3.962704</v>
      </c>
      <c r="I8" s="40">
        <f t="shared" ref="I8:I23" si="2">G8/H8</f>
        <v>3.9428743605376533</v>
      </c>
      <c r="J8" s="107">
        <f>E8*I8</f>
        <v>0</v>
      </c>
      <c r="K8" s="108">
        <f>IF(J8=0,0,(D8/J8*100))</f>
        <v>0</v>
      </c>
      <c r="L8" s="146"/>
      <c r="M8" s="10">
        <f>IF(H8=0,1,IF(L8=0,1,H8/L8))</f>
        <v>1</v>
      </c>
      <c r="N8" s="50">
        <f>IF(M8&lt;=1,(((1-AdjHigh)*E8)+(AdjHigh*M8*E8)),(((1-AdjLow)*E8)+(AdjLow*M8*E8)))</f>
        <v>0</v>
      </c>
      <c r="O8" s="42">
        <f>N8*I8</f>
        <v>0</v>
      </c>
      <c r="P8" s="33">
        <f>IF(O8=0,0,D8/O8*100)</f>
        <v>0</v>
      </c>
      <c r="Q8" s="8"/>
    </row>
    <row r="9" spans="1:17" x14ac:dyDescent="0.2">
      <c r="A9" s="2" t="s">
        <v>253</v>
      </c>
      <c r="B9" s="2" t="s">
        <v>251</v>
      </c>
      <c r="C9" s="19" t="s">
        <v>100</v>
      </c>
      <c r="D9" s="147"/>
      <c r="E9" s="146"/>
      <c r="F9" s="40">
        <f t="shared" ref="F9:F23" si="3">IF(E9=0,0,D9/E9)</f>
        <v>0</v>
      </c>
      <c r="G9" s="155">
        <f t="shared" si="0"/>
        <v>6.429678</v>
      </c>
      <c r="H9" s="155">
        <f t="shared" si="1"/>
        <v>6.9512049999999999</v>
      </c>
      <c r="I9" s="40">
        <f t="shared" si="2"/>
        <v>0.92497315213693165</v>
      </c>
      <c r="J9" s="46">
        <f t="shared" ref="J9:J23" si="4">E9*I9</f>
        <v>0</v>
      </c>
      <c r="K9" s="9">
        <f t="shared" ref="K9:K24" si="5">IF(J9=0,0,(D9/J9*100))</f>
        <v>0</v>
      </c>
      <c r="L9" s="146"/>
      <c r="M9" s="10">
        <f t="shared" ref="M9:M15" si="6">IF(H9=0,1,IF(L9=0,1,H9/L9))</f>
        <v>1</v>
      </c>
      <c r="N9" s="49">
        <f t="shared" ref="N9:N23" si="7">IF(M9&lt;=1,(((1-AdjHigh)*E9)+(AdjHigh*M9*E9)),(((1-AdjLow)*E9)+(AdjLow*M9*E9)))</f>
        <v>0</v>
      </c>
      <c r="O9" s="43">
        <f t="shared" ref="O9:O23" si="8">N9*I9</f>
        <v>0</v>
      </c>
      <c r="P9" s="34">
        <f t="shared" ref="P9:P24" si="9">IF(O9=0,0,D9/O9*100)</f>
        <v>0</v>
      </c>
    </row>
    <row r="10" spans="1:17" x14ac:dyDescent="0.2">
      <c r="A10" s="2" t="s">
        <v>253</v>
      </c>
      <c r="B10" s="2" t="s">
        <v>251</v>
      </c>
      <c r="C10" s="19" t="s">
        <v>101</v>
      </c>
      <c r="D10" s="147"/>
      <c r="E10" s="146"/>
      <c r="F10" s="40">
        <f t="shared" si="3"/>
        <v>0</v>
      </c>
      <c r="G10" s="155">
        <f t="shared" si="0"/>
        <v>7.5230050000000004</v>
      </c>
      <c r="H10" s="155">
        <f t="shared" si="1"/>
        <v>3.1791019999999999</v>
      </c>
      <c r="I10" s="40">
        <f t="shared" si="2"/>
        <v>2.3663930883626887</v>
      </c>
      <c r="J10" s="46">
        <f t="shared" si="4"/>
        <v>0</v>
      </c>
      <c r="K10" s="9">
        <f t="shared" si="5"/>
        <v>0</v>
      </c>
      <c r="L10" s="146"/>
      <c r="M10" s="10">
        <f t="shared" si="6"/>
        <v>1</v>
      </c>
      <c r="N10" s="49">
        <f t="shared" si="7"/>
        <v>0</v>
      </c>
      <c r="O10" s="43">
        <f t="shared" si="8"/>
        <v>0</v>
      </c>
      <c r="P10" s="34">
        <f t="shared" si="9"/>
        <v>0</v>
      </c>
    </row>
    <row r="11" spans="1:17" x14ac:dyDescent="0.2">
      <c r="A11" s="2" t="s">
        <v>253</v>
      </c>
      <c r="B11" s="2" t="s">
        <v>251</v>
      </c>
      <c r="C11" s="19" t="s">
        <v>102</v>
      </c>
      <c r="D11" s="147"/>
      <c r="E11" s="146"/>
      <c r="F11" s="40">
        <f t="shared" si="3"/>
        <v>0</v>
      </c>
      <c r="G11" s="155">
        <f t="shared" si="0"/>
        <v>34.122492999999999</v>
      </c>
      <c r="H11" s="155">
        <f t="shared" si="1"/>
        <v>14.779623000000001</v>
      </c>
      <c r="I11" s="40">
        <f t="shared" si="2"/>
        <v>2.3087525980872448</v>
      </c>
      <c r="J11" s="46">
        <f t="shared" si="4"/>
        <v>0</v>
      </c>
      <c r="K11" s="9">
        <f t="shared" si="5"/>
        <v>0</v>
      </c>
      <c r="L11" s="146"/>
      <c r="M11" s="10">
        <f t="shared" si="6"/>
        <v>1</v>
      </c>
      <c r="N11" s="49">
        <f t="shared" si="7"/>
        <v>0</v>
      </c>
      <c r="O11" s="43">
        <f t="shared" si="8"/>
        <v>0</v>
      </c>
      <c r="P11" s="34">
        <f t="shared" si="9"/>
        <v>0</v>
      </c>
    </row>
    <row r="12" spans="1:17" x14ac:dyDescent="0.2">
      <c r="A12" s="2" t="s">
        <v>253</v>
      </c>
      <c r="B12" s="2" t="s">
        <v>251</v>
      </c>
      <c r="C12" s="19" t="s">
        <v>103</v>
      </c>
      <c r="D12" s="147"/>
      <c r="E12" s="146"/>
      <c r="F12" s="40">
        <f t="shared" si="3"/>
        <v>0</v>
      </c>
      <c r="G12" s="155">
        <f t="shared" si="0"/>
        <v>8.2547420000000002</v>
      </c>
      <c r="H12" s="155">
        <f t="shared" si="1"/>
        <v>6.7887529999999998</v>
      </c>
      <c r="I12" s="40">
        <f t="shared" si="2"/>
        <v>1.2159437823117147</v>
      </c>
      <c r="J12" s="46">
        <f t="shared" si="4"/>
        <v>0</v>
      </c>
      <c r="K12" s="9">
        <f t="shared" si="5"/>
        <v>0</v>
      </c>
      <c r="L12" s="146"/>
      <c r="M12" s="10">
        <f t="shared" si="6"/>
        <v>1</v>
      </c>
      <c r="N12" s="49">
        <f t="shared" si="7"/>
        <v>0</v>
      </c>
      <c r="O12" s="43">
        <f t="shared" si="8"/>
        <v>0</v>
      </c>
      <c r="P12" s="34">
        <f t="shared" si="9"/>
        <v>0</v>
      </c>
    </row>
    <row r="13" spans="1:17" x14ac:dyDescent="0.2">
      <c r="A13" s="2" t="s">
        <v>253</v>
      </c>
      <c r="B13" s="2" t="s">
        <v>251</v>
      </c>
      <c r="C13" s="19" t="s">
        <v>104</v>
      </c>
      <c r="D13" s="147"/>
      <c r="E13" s="146"/>
      <c r="F13" s="40">
        <f t="shared" si="3"/>
        <v>0</v>
      </c>
      <c r="G13" s="155">
        <f t="shared" si="0"/>
        <v>13.853026</v>
      </c>
      <c r="H13" s="155">
        <f t="shared" si="1"/>
        <v>12.809207000000001</v>
      </c>
      <c r="I13" s="40">
        <f t="shared" si="2"/>
        <v>1.0814897440567555</v>
      </c>
      <c r="J13" s="46">
        <f t="shared" si="4"/>
        <v>0</v>
      </c>
      <c r="K13" s="9">
        <f t="shared" si="5"/>
        <v>0</v>
      </c>
      <c r="L13" s="146"/>
      <c r="M13" s="10">
        <f t="shared" si="6"/>
        <v>1</v>
      </c>
      <c r="N13" s="49">
        <f t="shared" si="7"/>
        <v>0</v>
      </c>
      <c r="O13" s="43">
        <f t="shared" si="8"/>
        <v>0</v>
      </c>
      <c r="P13" s="34">
        <f t="shared" si="9"/>
        <v>0</v>
      </c>
    </row>
    <row r="14" spans="1:17" x14ac:dyDescent="0.2">
      <c r="A14" s="2" t="s">
        <v>253</v>
      </c>
      <c r="B14" s="2" t="s">
        <v>251</v>
      </c>
      <c r="C14" s="19" t="s">
        <v>105</v>
      </c>
      <c r="D14" s="147"/>
      <c r="E14" s="146"/>
      <c r="F14" s="40">
        <f t="shared" si="3"/>
        <v>0</v>
      </c>
      <c r="G14" s="155">
        <f t="shared" si="0"/>
        <v>39.078364000000001</v>
      </c>
      <c r="H14" s="155">
        <f t="shared" si="1"/>
        <v>38.307712000000002</v>
      </c>
      <c r="I14" s="40">
        <f t="shared" si="2"/>
        <v>1.0201174113452665</v>
      </c>
      <c r="J14" s="46">
        <f t="shared" si="4"/>
        <v>0</v>
      </c>
      <c r="K14" s="9">
        <f t="shared" si="5"/>
        <v>0</v>
      </c>
      <c r="L14" s="146"/>
      <c r="M14" s="10">
        <f t="shared" si="6"/>
        <v>1</v>
      </c>
      <c r="N14" s="49">
        <f t="shared" si="7"/>
        <v>0</v>
      </c>
      <c r="O14" s="43">
        <f t="shared" si="8"/>
        <v>0</v>
      </c>
      <c r="P14" s="34">
        <f t="shared" si="9"/>
        <v>0</v>
      </c>
    </row>
    <row r="15" spans="1:17" x14ac:dyDescent="0.2">
      <c r="A15" s="2" t="s">
        <v>253</v>
      </c>
      <c r="B15" s="2" t="s">
        <v>251</v>
      </c>
      <c r="C15" s="19" t="s">
        <v>106</v>
      </c>
      <c r="D15" s="147"/>
      <c r="E15" s="146"/>
      <c r="F15" s="40">
        <f t="shared" si="3"/>
        <v>0</v>
      </c>
      <c r="G15" s="155">
        <f t="shared" si="0"/>
        <v>30.416060000000002</v>
      </c>
      <c r="H15" s="155">
        <f t="shared" si="1"/>
        <v>3.4399289999999998</v>
      </c>
      <c r="I15" s="40">
        <f t="shared" si="2"/>
        <v>8.8420604029908763</v>
      </c>
      <c r="J15" s="46">
        <f t="shared" si="4"/>
        <v>0</v>
      </c>
      <c r="K15" s="9">
        <f t="shared" si="5"/>
        <v>0</v>
      </c>
      <c r="L15" s="146"/>
      <c r="M15" s="10">
        <f t="shared" si="6"/>
        <v>1</v>
      </c>
      <c r="N15" s="49">
        <f t="shared" si="7"/>
        <v>0</v>
      </c>
      <c r="O15" s="43">
        <f t="shared" si="8"/>
        <v>0</v>
      </c>
      <c r="P15" s="34">
        <f t="shared" si="9"/>
        <v>0</v>
      </c>
    </row>
    <row r="16" spans="1:17" ht="12" customHeight="1" x14ac:dyDescent="0.2">
      <c r="A16" s="2" t="s">
        <v>253</v>
      </c>
      <c r="B16" s="2" t="s">
        <v>251</v>
      </c>
      <c r="C16" s="19" t="s">
        <v>107</v>
      </c>
      <c r="D16" s="210"/>
      <c r="E16" s="211"/>
      <c r="F16" s="40">
        <f t="shared" si="3"/>
        <v>0</v>
      </c>
      <c r="G16" s="155">
        <f t="shared" si="0"/>
        <v>96.402822</v>
      </c>
      <c r="H16" s="155">
        <f t="shared" si="1"/>
        <v>17.432556999999999</v>
      </c>
      <c r="I16" s="40">
        <f t="shared" si="2"/>
        <v>5.5300448465477556</v>
      </c>
      <c r="J16" s="46">
        <f>E16*I16</f>
        <v>0</v>
      </c>
      <c r="K16" s="9">
        <f>IF(J16=0,0,(D16/J16*100))</f>
        <v>0</v>
      </c>
      <c r="L16" s="212"/>
      <c r="M16" s="10">
        <f t="shared" ref="M16:M23" si="10">IF(H16=0,1,IF(L16=0,1,H16/L16))</f>
        <v>1</v>
      </c>
      <c r="N16" s="49">
        <f t="shared" si="7"/>
        <v>0</v>
      </c>
      <c r="O16" s="43">
        <f t="shared" si="8"/>
        <v>0</v>
      </c>
      <c r="P16" s="34">
        <f t="shared" si="9"/>
        <v>0</v>
      </c>
    </row>
    <row r="17" spans="1:17" x14ac:dyDescent="0.2">
      <c r="A17" s="2" t="s">
        <v>253</v>
      </c>
      <c r="B17" s="2" t="s">
        <v>251</v>
      </c>
      <c r="C17" s="19" t="s">
        <v>279</v>
      </c>
      <c r="D17" s="147"/>
      <c r="E17" s="146"/>
      <c r="F17" s="40">
        <f t="shared" si="3"/>
        <v>0</v>
      </c>
      <c r="G17" s="155">
        <f t="shared" si="0"/>
        <v>30.641472</v>
      </c>
      <c r="H17" s="155">
        <f t="shared" si="1"/>
        <v>7.2924300000000004</v>
      </c>
      <c r="I17" s="40">
        <f t="shared" si="2"/>
        <v>4.2018191467041852</v>
      </c>
      <c r="J17" s="46">
        <f t="shared" si="4"/>
        <v>0</v>
      </c>
      <c r="K17" s="9">
        <f t="shared" si="5"/>
        <v>0</v>
      </c>
      <c r="L17" s="146"/>
      <c r="M17" s="10">
        <f t="shared" si="10"/>
        <v>1</v>
      </c>
      <c r="N17" s="49">
        <f t="shared" si="7"/>
        <v>0</v>
      </c>
      <c r="O17" s="43">
        <f t="shared" si="8"/>
        <v>0</v>
      </c>
      <c r="P17" s="34">
        <f t="shared" si="9"/>
        <v>0</v>
      </c>
    </row>
    <row r="18" spans="1:17" x14ac:dyDescent="0.2">
      <c r="A18" s="2" t="s">
        <v>253</v>
      </c>
      <c r="B18" s="2" t="s">
        <v>251</v>
      </c>
      <c r="C18" s="19" t="s">
        <v>108</v>
      </c>
      <c r="D18" s="147"/>
      <c r="E18" s="146"/>
      <c r="F18" s="40">
        <f t="shared" si="3"/>
        <v>0</v>
      </c>
      <c r="G18" s="155">
        <f t="shared" si="0"/>
        <v>19.938521000000001</v>
      </c>
      <c r="H18" s="155">
        <f t="shared" si="1"/>
        <v>5.24777</v>
      </c>
      <c r="I18" s="40">
        <f t="shared" si="2"/>
        <v>3.7994273758186812</v>
      </c>
      <c r="J18" s="46">
        <f t="shared" si="4"/>
        <v>0</v>
      </c>
      <c r="K18" s="9">
        <f t="shared" si="5"/>
        <v>0</v>
      </c>
      <c r="L18" s="146"/>
      <c r="M18" s="10">
        <f t="shared" si="10"/>
        <v>1</v>
      </c>
      <c r="N18" s="49">
        <f t="shared" si="7"/>
        <v>0</v>
      </c>
      <c r="O18" s="43">
        <f t="shared" si="8"/>
        <v>0</v>
      </c>
      <c r="P18" s="34">
        <f t="shared" si="9"/>
        <v>0</v>
      </c>
    </row>
    <row r="19" spans="1:17" x14ac:dyDescent="0.2">
      <c r="A19" s="2" t="s">
        <v>253</v>
      </c>
      <c r="B19" s="2" t="s">
        <v>251</v>
      </c>
      <c r="C19" s="19" t="s">
        <v>109</v>
      </c>
      <c r="D19" s="147"/>
      <c r="E19" s="146"/>
      <c r="F19" s="40">
        <f t="shared" si="3"/>
        <v>0</v>
      </c>
      <c r="G19" s="155">
        <f t="shared" si="0"/>
        <v>7.8577820000000003</v>
      </c>
      <c r="H19" s="155">
        <f t="shared" si="1"/>
        <v>5.9370149999999997</v>
      </c>
      <c r="I19" s="40">
        <f t="shared" si="2"/>
        <v>1.3235240268047159</v>
      </c>
      <c r="J19" s="46">
        <f t="shared" si="4"/>
        <v>0</v>
      </c>
      <c r="K19" s="9">
        <f t="shared" si="5"/>
        <v>0</v>
      </c>
      <c r="L19" s="146"/>
      <c r="M19" s="10">
        <f t="shared" si="10"/>
        <v>1</v>
      </c>
      <c r="N19" s="49">
        <f t="shared" si="7"/>
        <v>0</v>
      </c>
      <c r="O19" s="43">
        <f t="shared" si="8"/>
        <v>0</v>
      </c>
      <c r="P19" s="34">
        <f t="shared" si="9"/>
        <v>0</v>
      </c>
    </row>
    <row r="20" spans="1:17" x14ac:dyDescent="0.2">
      <c r="A20" s="2" t="s">
        <v>253</v>
      </c>
      <c r="B20" s="2" t="s">
        <v>251</v>
      </c>
      <c r="C20" s="19" t="s">
        <v>280</v>
      </c>
      <c r="D20" s="147"/>
      <c r="E20" s="146"/>
      <c r="F20" s="40">
        <f t="shared" si="3"/>
        <v>0</v>
      </c>
      <c r="G20" s="155">
        <f t="shared" si="0"/>
        <v>2.8083100000000001</v>
      </c>
      <c r="H20" s="155">
        <f t="shared" si="1"/>
        <v>0.35678100000000001</v>
      </c>
      <c r="I20" s="40">
        <f t="shared" si="2"/>
        <v>7.8712431435530474</v>
      </c>
      <c r="J20" s="46">
        <f t="shared" si="4"/>
        <v>0</v>
      </c>
      <c r="K20" s="9">
        <f t="shared" si="5"/>
        <v>0</v>
      </c>
      <c r="L20" s="146"/>
      <c r="M20" s="10">
        <f t="shared" si="10"/>
        <v>1</v>
      </c>
      <c r="N20" s="49">
        <f t="shared" si="7"/>
        <v>0</v>
      </c>
      <c r="O20" s="43">
        <f t="shared" si="8"/>
        <v>0</v>
      </c>
      <c r="P20" s="34">
        <f t="shared" si="9"/>
        <v>0</v>
      </c>
    </row>
    <row r="21" spans="1:17" x14ac:dyDescent="0.2">
      <c r="A21" s="2" t="s">
        <v>253</v>
      </c>
      <c r="B21" s="2" t="s">
        <v>251</v>
      </c>
      <c r="C21" s="19" t="s">
        <v>281</v>
      </c>
      <c r="D21" s="147"/>
      <c r="E21" s="146"/>
      <c r="F21" s="40">
        <f t="shared" si="3"/>
        <v>0</v>
      </c>
      <c r="G21" s="155">
        <f t="shared" si="0"/>
        <v>21.855578999999999</v>
      </c>
      <c r="H21" s="155">
        <f t="shared" si="1"/>
        <v>6.7281110000000002</v>
      </c>
      <c r="I21" s="40">
        <f t="shared" si="2"/>
        <v>3.2483975071160387</v>
      </c>
      <c r="J21" s="46">
        <f t="shared" si="4"/>
        <v>0</v>
      </c>
      <c r="K21" s="9">
        <f t="shared" si="5"/>
        <v>0</v>
      </c>
      <c r="L21" s="146"/>
      <c r="M21" s="10">
        <f t="shared" si="10"/>
        <v>1</v>
      </c>
      <c r="N21" s="49">
        <f t="shared" si="7"/>
        <v>0</v>
      </c>
      <c r="O21" s="43">
        <f t="shared" si="8"/>
        <v>0</v>
      </c>
      <c r="P21" s="34">
        <f t="shared" si="9"/>
        <v>0</v>
      </c>
    </row>
    <row r="22" spans="1:17" x14ac:dyDescent="0.2">
      <c r="A22" s="2" t="s">
        <v>253</v>
      </c>
      <c r="B22" s="2" t="s">
        <v>251</v>
      </c>
      <c r="C22" s="19" t="s">
        <v>110</v>
      </c>
      <c r="D22" s="147"/>
      <c r="E22" s="146"/>
      <c r="F22" s="40">
        <f t="shared" si="3"/>
        <v>0</v>
      </c>
      <c r="G22" s="155">
        <f t="shared" si="0"/>
        <v>7.1552939999999996</v>
      </c>
      <c r="H22" s="155">
        <f t="shared" si="1"/>
        <v>3.5743070000000001</v>
      </c>
      <c r="I22" s="40">
        <f t="shared" si="2"/>
        <v>2.001868893746396</v>
      </c>
      <c r="J22" s="46">
        <f t="shared" si="4"/>
        <v>0</v>
      </c>
      <c r="K22" s="9">
        <f t="shared" si="5"/>
        <v>0</v>
      </c>
      <c r="L22" s="146"/>
      <c r="M22" s="10">
        <f t="shared" si="10"/>
        <v>1</v>
      </c>
      <c r="N22" s="49">
        <f t="shared" si="7"/>
        <v>0</v>
      </c>
      <c r="O22" s="43">
        <f t="shared" si="8"/>
        <v>0</v>
      </c>
      <c r="P22" s="34">
        <f t="shared" si="9"/>
        <v>0</v>
      </c>
    </row>
    <row r="23" spans="1:17" ht="12.75" thickBot="1" x14ac:dyDescent="0.25">
      <c r="A23" s="2" t="s">
        <v>253</v>
      </c>
      <c r="B23" s="2" t="s">
        <v>251</v>
      </c>
      <c r="C23" s="3" t="s">
        <v>111</v>
      </c>
      <c r="D23" s="148"/>
      <c r="E23" s="149"/>
      <c r="F23" s="41">
        <f t="shared" si="3"/>
        <v>0</v>
      </c>
      <c r="G23" s="158">
        <f t="shared" si="0"/>
        <v>16.84704</v>
      </c>
      <c r="H23" s="184">
        <f t="shared" si="1"/>
        <v>8.0822380000000003</v>
      </c>
      <c r="I23" s="41">
        <f t="shared" si="2"/>
        <v>2.0844523509453694</v>
      </c>
      <c r="J23" s="47">
        <f t="shared" si="4"/>
        <v>0</v>
      </c>
      <c r="K23" s="12">
        <f t="shared" si="5"/>
        <v>0</v>
      </c>
      <c r="L23" s="149"/>
      <c r="M23" s="14">
        <f t="shared" si="10"/>
        <v>1</v>
      </c>
      <c r="N23" s="48">
        <f t="shared" si="7"/>
        <v>0</v>
      </c>
      <c r="O23" s="44">
        <f t="shared" si="8"/>
        <v>0</v>
      </c>
      <c r="P23" s="35">
        <f t="shared" si="9"/>
        <v>0</v>
      </c>
    </row>
    <row r="24" spans="1:17" ht="12.75" thickBot="1" x14ac:dyDescent="0.25">
      <c r="C24" s="5" t="str">
        <f>IF(Registry_Type=4,"Sum of Rates for White Males","Sum of Rates for All Races, Males")</f>
        <v>Sum of Rates for White Males</v>
      </c>
      <c r="D24" s="45">
        <f>SUM(D8:D15)+SUM(D17:D23)</f>
        <v>0</v>
      </c>
      <c r="E24" s="8"/>
      <c r="F24" s="8"/>
      <c r="G24" s="31"/>
      <c r="H24" s="31"/>
      <c r="I24" s="8"/>
      <c r="J24" s="38">
        <f>SUM(J8:J15)+SUM(J17:J23)</f>
        <v>0</v>
      </c>
      <c r="K24" s="20">
        <f t="shared" si="5"/>
        <v>0</v>
      </c>
      <c r="L24" s="8"/>
      <c r="M24" s="10"/>
      <c r="N24" s="8"/>
      <c r="O24" s="38">
        <f>SUM(O8:O15)+SUM(O17:O23)</f>
        <v>0</v>
      </c>
      <c r="P24" s="20">
        <f t="shared" si="9"/>
        <v>0</v>
      </c>
    </row>
    <row r="25" spans="1:17" x14ac:dyDescent="0.2">
      <c r="C25" s="1"/>
      <c r="D25" s="8"/>
      <c r="E25" s="8"/>
      <c r="F25" s="8"/>
      <c r="G25" s="31"/>
      <c r="H25" s="31"/>
      <c r="I25" s="8"/>
      <c r="J25" s="8"/>
      <c r="K25" s="8"/>
      <c r="L25" s="8"/>
      <c r="M25" s="10"/>
      <c r="N25" s="8"/>
      <c r="O25" s="8"/>
      <c r="P25" s="8"/>
    </row>
    <row r="26" spans="1:17" x14ac:dyDescent="0.2">
      <c r="C26" s="1"/>
      <c r="D26" s="8"/>
      <c r="E26" s="8"/>
      <c r="F26" s="8"/>
      <c r="G26" s="31"/>
      <c r="H26" s="31"/>
      <c r="I26" s="8"/>
      <c r="J26" s="8"/>
      <c r="K26" s="8"/>
      <c r="L26" s="8"/>
      <c r="M26" s="10"/>
      <c r="N26" s="8"/>
      <c r="O26" s="8"/>
      <c r="P26" s="8"/>
    </row>
    <row r="27" spans="1:17" ht="12.75" thickBot="1" x14ac:dyDescent="0.25">
      <c r="D27" s="124" t="str">
        <f>Registry</f>
        <v>Alabama</v>
      </c>
      <c r="E27" s="125"/>
      <c r="F27" s="126"/>
      <c r="G27" s="130" t="s">
        <v>82</v>
      </c>
      <c r="H27" s="131"/>
      <c r="I27" s="126"/>
      <c r="J27" s="124" t="s">
        <v>289</v>
      </c>
      <c r="K27" s="126"/>
      <c r="L27" s="124" t="s">
        <v>83</v>
      </c>
      <c r="M27" s="125"/>
      <c r="N27" s="126"/>
      <c r="O27" s="124" t="s">
        <v>84</v>
      </c>
      <c r="P27" s="126"/>
    </row>
    <row r="28" spans="1:17" x14ac:dyDescent="0.2">
      <c r="C28" s="17" t="str">
        <f>IF(Registry_Type=4,"White Females","All Races, Females")</f>
        <v>White Females</v>
      </c>
      <c r="D28" s="127" t="s">
        <v>86</v>
      </c>
      <c r="E28" s="128"/>
      <c r="F28" s="129"/>
      <c r="G28" s="133" t="s">
        <v>86</v>
      </c>
      <c r="H28" s="134"/>
      <c r="I28" s="129"/>
      <c r="J28" s="30" t="s">
        <v>87</v>
      </c>
      <c r="K28" s="171" t="s">
        <v>290</v>
      </c>
      <c r="L28" s="30" t="s">
        <v>88</v>
      </c>
      <c r="M28" s="26"/>
      <c r="N28" s="22" t="s">
        <v>89</v>
      </c>
      <c r="O28" s="30" t="s">
        <v>87</v>
      </c>
      <c r="P28" s="23" t="s">
        <v>90</v>
      </c>
    </row>
    <row r="29" spans="1:17" ht="12.75" thickBot="1" x14ac:dyDescent="0.25">
      <c r="C29" s="19"/>
      <c r="D29" s="28">
        <f>CaseYear</f>
        <v>2020</v>
      </c>
      <c r="E29" s="22" t="str">
        <f>RegMCurrentStart&amp;"-"&amp;TEXT(RegMCurrentEnd,"00")</f>
        <v>2019-2020</v>
      </c>
      <c r="F29" s="23" t="s">
        <v>91</v>
      </c>
      <c r="G29" s="154" t="str">
        <f>IF(SEERStart&amp;"-"&amp;TEXT(SEEREnd,"00")="2016-2020","2020",SEERStart&amp;"-"&amp;TEXT(SEEREnd,"00"))</f>
        <v>2020</v>
      </c>
      <c r="H29" s="101" t="str">
        <f>IF(USMortStart&amp;"-"&amp;TEXT(USMortEnd,"00")="2016-2020","2020",USMortStart&amp;"-"&amp;TEXT(USMortEnd,"00"))</f>
        <v>2020</v>
      </c>
      <c r="I29" s="22" t="s">
        <v>91</v>
      </c>
      <c r="J29" s="30" t="s">
        <v>92</v>
      </c>
      <c r="K29" s="22" t="s">
        <v>4</v>
      </c>
      <c r="L29" s="30" t="str">
        <f>RegMRefStart&amp;"-"&amp;TEXT(RegMRefEnd,"00")</f>
        <v>2016-2020</v>
      </c>
      <c r="M29" s="26" t="s">
        <v>93</v>
      </c>
      <c r="N29" s="22" t="str">
        <f>RegMCurrentStart&amp;"-"&amp;TEXT(RegMCurrentEnd,"00")</f>
        <v>2019-2020</v>
      </c>
      <c r="O29" s="30" t="s">
        <v>92</v>
      </c>
      <c r="P29" s="23" t="s">
        <v>4</v>
      </c>
    </row>
    <row r="30" spans="1:17" ht="12.75" thickBot="1" x14ac:dyDescent="0.25">
      <c r="C30" s="16" t="s">
        <v>94</v>
      </c>
      <c r="D30" s="29" t="s">
        <v>92</v>
      </c>
      <c r="E30" s="24" t="s">
        <v>95</v>
      </c>
      <c r="F30" s="25" t="s">
        <v>96</v>
      </c>
      <c r="G30" s="102" t="s">
        <v>92</v>
      </c>
      <c r="H30" s="103" t="s">
        <v>95</v>
      </c>
      <c r="I30" s="24" t="s">
        <v>96</v>
      </c>
      <c r="J30" s="30" t="s">
        <v>97</v>
      </c>
      <c r="K30" s="22" t="s">
        <v>5</v>
      </c>
      <c r="L30" s="29" t="s">
        <v>98</v>
      </c>
      <c r="M30" s="27" t="s">
        <v>99</v>
      </c>
      <c r="N30" s="24" t="s">
        <v>98</v>
      </c>
      <c r="O30" s="29" t="s">
        <v>97</v>
      </c>
      <c r="P30" s="25" t="s">
        <v>5</v>
      </c>
    </row>
    <row r="31" spans="1:17" x14ac:dyDescent="0.2">
      <c r="A31" s="2" t="s">
        <v>254</v>
      </c>
      <c r="B31" s="2" t="s">
        <v>251</v>
      </c>
      <c r="C31" s="19" t="s">
        <v>308</v>
      </c>
      <c r="D31" s="145"/>
      <c r="E31" s="146"/>
      <c r="F31" s="40">
        <f t="shared" ref="F31:F49" si="11">IF(E31=0,0,D31/E31)</f>
        <v>0</v>
      </c>
      <c r="G31" s="155">
        <f t="shared" ref="G31:G49" si="12">VLOOKUP(TRIM(A31)&amp;TRIM(B31)&amp;TRIM(C31), RateData, 3*(CaseYearMod-1995)+5, 0)</f>
        <v>5.9109189999999998</v>
      </c>
      <c r="H31" s="155">
        <f t="shared" ref="H31:H49" si="13">VLOOKUP(TRIM(A31)&amp;TRIM(B31)&amp;TRIM(C31), RateData, 3*(CaseYearMod-1995)+6, 0)</f>
        <v>1.4465509999999999</v>
      </c>
      <c r="I31" s="40">
        <f t="shared" ref="I31:I49" si="14">G31/H31</f>
        <v>4.0862154186060495</v>
      </c>
      <c r="J31" s="109">
        <f t="shared" ref="J31:J49" si="15">E31*I31</f>
        <v>0</v>
      </c>
      <c r="K31" s="110">
        <f t="shared" ref="K31:K52" si="16">IF(J31=0,0,(D31/J31*100))</f>
        <v>0</v>
      </c>
      <c r="L31" s="146"/>
      <c r="M31" s="10">
        <f t="shared" ref="M31:M49" si="17">IF(H31=0,1,IF(L31=0,1,H31/L31))</f>
        <v>1</v>
      </c>
      <c r="N31" s="49">
        <f t="shared" ref="N31:N49" si="18">IF(M31&lt;=1,(((1-AdjHigh)*E31)+(AdjHigh*M31*E31)),(((1-AdjLow)*E31)+(AdjLow*M31*E31)))</f>
        <v>0</v>
      </c>
      <c r="O31" s="42">
        <f t="shared" ref="O31:O49" si="19">N31*I31</f>
        <v>0</v>
      </c>
      <c r="P31" s="33">
        <f t="shared" ref="P31:P50" si="20">IF(O31=0,0,D31/O31*100)</f>
        <v>0</v>
      </c>
      <c r="Q31" s="8"/>
    </row>
    <row r="32" spans="1:17" x14ac:dyDescent="0.2">
      <c r="A32" s="2" t="s">
        <v>254</v>
      </c>
      <c r="B32" s="2" t="s">
        <v>251</v>
      </c>
      <c r="C32" s="19" t="s">
        <v>100</v>
      </c>
      <c r="D32" s="147"/>
      <c r="E32" s="146"/>
      <c r="F32" s="40">
        <f t="shared" si="11"/>
        <v>0</v>
      </c>
      <c r="G32" s="155">
        <f t="shared" si="12"/>
        <v>1.4991829999999999</v>
      </c>
      <c r="H32" s="155">
        <f t="shared" si="13"/>
        <v>1.3897079999999999</v>
      </c>
      <c r="I32" s="40">
        <f t="shared" si="14"/>
        <v>1.0787755413367413</v>
      </c>
      <c r="J32" s="46">
        <f t="shared" si="15"/>
        <v>0</v>
      </c>
      <c r="K32" s="9">
        <f t="shared" si="16"/>
        <v>0</v>
      </c>
      <c r="L32" s="146"/>
      <c r="M32" s="10">
        <f t="shared" si="17"/>
        <v>1</v>
      </c>
      <c r="N32" s="49">
        <f t="shared" si="18"/>
        <v>0</v>
      </c>
      <c r="O32" s="43">
        <f t="shared" si="19"/>
        <v>0</v>
      </c>
      <c r="P32" s="34">
        <f t="shared" si="20"/>
        <v>0</v>
      </c>
    </row>
    <row r="33" spans="1:16" x14ac:dyDescent="0.2">
      <c r="A33" s="2" t="s">
        <v>254</v>
      </c>
      <c r="B33" s="2" t="s">
        <v>251</v>
      </c>
      <c r="C33" s="19" t="s">
        <v>101</v>
      </c>
      <c r="D33" s="147"/>
      <c r="E33" s="146"/>
      <c r="F33" s="40">
        <f t="shared" si="11"/>
        <v>0</v>
      </c>
      <c r="G33" s="155">
        <f t="shared" si="12"/>
        <v>4.2009559999999997</v>
      </c>
      <c r="H33" s="155">
        <f t="shared" si="13"/>
        <v>1.839923</v>
      </c>
      <c r="I33" s="40">
        <f t="shared" si="14"/>
        <v>2.2832238088224344</v>
      </c>
      <c r="J33" s="46">
        <f t="shared" si="15"/>
        <v>0</v>
      </c>
      <c r="K33" s="9">
        <f t="shared" si="16"/>
        <v>0</v>
      </c>
      <c r="L33" s="146"/>
      <c r="M33" s="10">
        <f t="shared" si="17"/>
        <v>1</v>
      </c>
      <c r="N33" s="49">
        <f t="shared" si="18"/>
        <v>0</v>
      </c>
      <c r="O33" s="43">
        <f t="shared" si="19"/>
        <v>0</v>
      </c>
      <c r="P33" s="34">
        <f t="shared" si="20"/>
        <v>0</v>
      </c>
    </row>
    <row r="34" spans="1:16" x14ac:dyDescent="0.2">
      <c r="A34" s="2" t="s">
        <v>254</v>
      </c>
      <c r="B34" s="2" t="s">
        <v>251</v>
      </c>
      <c r="C34" s="19" t="s">
        <v>102</v>
      </c>
      <c r="D34" s="147"/>
      <c r="E34" s="146"/>
      <c r="F34" s="40">
        <f t="shared" si="11"/>
        <v>0</v>
      </c>
      <c r="G34" s="155">
        <f t="shared" si="12"/>
        <v>27.720556999999999</v>
      </c>
      <c r="H34" s="155">
        <f t="shared" si="13"/>
        <v>10.291765</v>
      </c>
      <c r="I34" s="40">
        <f t="shared" si="14"/>
        <v>2.6934696818281414</v>
      </c>
      <c r="J34" s="46">
        <f t="shared" si="15"/>
        <v>0</v>
      </c>
      <c r="K34" s="9">
        <f t="shared" si="16"/>
        <v>0</v>
      </c>
      <c r="L34" s="146"/>
      <c r="M34" s="10">
        <f t="shared" si="17"/>
        <v>1</v>
      </c>
      <c r="N34" s="49">
        <f t="shared" si="18"/>
        <v>0</v>
      </c>
      <c r="O34" s="43">
        <f t="shared" si="19"/>
        <v>0</v>
      </c>
      <c r="P34" s="34">
        <f t="shared" si="20"/>
        <v>0</v>
      </c>
    </row>
    <row r="35" spans="1:16" x14ac:dyDescent="0.2">
      <c r="A35" s="2" t="s">
        <v>254</v>
      </c>
      <c r="B35" s="2" t="s">
        <v>251</v>
      </c>
      <c r="C35" s="19" t="s">
        <v>103</v>
      </c>
      <c r="D35" s="147"/>
      <c r="E35" s="146"/>
      <c r="F35" s="40">
        <f t="shared" si="11"/>
        <v>0</v>
      </c>
      <c r="G35" s="155">
        <f t="shared" si="12"/>
        <v>3.0798580000000002</v>
      </c>
      <c r="H35" s="155">
        <f t="shared" si="13"/>
        <v>2.304897</v>
      </c>
      <c r="I35" s="40">
        <f t="shared" si="14"/>
        <v>1.3362237011024789</v>
      </c>
      <c r="J35" s="46">
        <f t="shared" si="15"/>
        <v>0</v>
      </c>
      <c r="K35" s="9">
        <f t="shared" si="16"/>
        <v>0</v>
      </c>
      <c r="L35" s="146"/>
      <c r="M35" s="10">
        <f t="shared" si="17"/>
        <v>1</v>
      </c>
      <c r="N35" s="49">
        <f t="shared" si="18"/>
        <v>0</v>
      </c>
      <c r="O35" s="43">
        <f t="shared" si="19"/>
        <v>0</v>
      </c>
      <c r="P35" s="34">
        <f t="shared" si="20"/>
        <v>0</v>
      </c>
    </row>
    <row r="36" spans="1:16" x14ac:dyDescent="0.2">
      <c r="A36" s="2" t="s">
        <v>254</v>
      </c>
      <c r="B36" s="2" t="s">
        <v>251</v>
      </c>
      <c r="C36" s="19" t="s">
        <v>104</v>
      </c>
      <c r="D36" s="147"/>
      <c r="E36" s="146"/>
      <c r="F36" s="40">
        <f t="shared" si="11"/>
        <v>0</v>
      </c>
      <c r="G36" s="155">
        <f t="shared" si="12"/>
        <v>10.957281999999999</v>
      </c>
      <c r="H36" s="155">
        <f t="shared" si="13"/>
        <v>9.5140600000000006</v>
      </c>
      <c r="I36" s="40">
        <f t="shared" si="14"/>
        <v>1.1516935987370269</v>
      </c>
      <c r="J36" s="46">
        <f t="shared" si="15"/>
        <v>0</v>
      </c>
      <c r="K36" s="9">
        <f t="shared" si="16"/>
        <v>0</v>
      </c>
      <c r="L36" s="146"/>
      <c r="M36" s="10">
        <f t="shared" si="17"/>
        <v>1</v>
      </c>
      <c r="N36" s="49">
        <f t="shared" si="18"/>
        <v>0</v>
      </c>
      <c r="O36" s="43">
        <f t="shared" si="19"/>
        <v>0</v>
      </c>
      <c r="P36" s="34">
        <f t="shared" si="20"/>
        <v>0</v>
      </c>
    </row>
    <row r="37" spans="1:16" x14ac:dyDescent="0.2">
      <c r="A37" s="2" t="s">
        <v>254</v>
      </c>
      <c r="B37" s="2" t="s">
        <v>251</v>
      </c>
      <c r="C37" s="19" t="s">
        <v>105</v>
      </c>
      <c r="D37" s="147"/>
      <c r="E37" s="146"/>
      <c r="F37" s="40">
        <f t="shared" si="11"/>
        <v>0</v>
      </c>
      <c r="G37" s="155">
        <f t="shared" si="12"/>
        <v>34.275925000000001</v>
      </c>
      <c r="H37" s="155">
        <f t="shared" si="13"/>
        <v>28.144801999999999</v>
      </c>
      <c r="I37" s="40">
        <f t="shared" si="14"/>
        <v>1.2178421081093411</v>
      </c>
      <c r="J37" s="46">
        <f t="shared" si="15"/>
        <v>0</v>
      </c>
      <c r="K37" s="9">
        <f t="shared" si="16"/>
        <v>0</v>
      </c>
      <c r="L37" s="146"/>
      <c r="M37" s="10">
        <f t="shared" si="17"/>
        <v>1</v>
      </c>
      <c r="N37" s="49">
        <f t="shared" si="18"/>
        <v>0</v>
      </c>
      <c r="O37" s="43">
        <f t="shared" si="19"/>
        <v>0</v>
      </c>
      <c r="P37" s="34">
        <f t="shared" si="20"/>
        <v>0</v>
      </c>
    </row>
    <row r="38" spans="1:16" x14ac:dyDescent="0.2">
      <c r="A38" s="2" t="s">
        <v>254</v>
      </c>
      <c r="B38" s="2" t="s">
        <v>251</v>
      </c>
      <c r="C38" s="19" t="s">
        <v>106</v>
      </c>
      <c r="D38" s="147"/>
      <c r="E38" s="146"/>
      <c r="F38" s="40">
        <f t="shared" si="11"/>
        <v>0</v>
      </c>
      <c r="G38" s="155">
        <f t="shared" si="12"/>
        <v>20.924951</v>
      </c>
      <c r="H38" s="155">
        <f t="shared" si="13"/>
        <v>1.509838</v>
      </c>
      <c r="I38" s="40">
        <f t="shared" si="14"/>
        <v>13.859070310854541</v>
      </c>
      <c r="J38" s="46">
        <f t="shared" si="15"/>
        <v>0</v>
      </c>
      <c r="K38" s="9">
        <f t="shared" si="16"/>
        <v>0</v>
      </c>
      <c r="L38" s="146"/>
      <c r="M38" s="10">
        <f t="shared" si="17"/>
        <v>1</v>
      </c>
      <c r="N38" s="49">
        <f t="shared" si="18"/>
        <v>0</v>
      </c>
      <c r="O38" s="43">
        <f t="shared" si="19"/>
        <v>0</v>
      </c>
      <c r="P38" s="34">
        <f t="shared" si="20"/>
        <v>0</v>
      </c>
    </row>
    <row r="39" spans="1:16" x14ac:dyDescent="0.2">
      <c r="A39" s="2" t="s">
        <v>254</v>
      </c>
      <c r="B39" s="2" t="s">
        <v>251</v>
      </c>
      <c r="C39" s="19" t="s">
        <v>310</v>
      </c>
      <c r="D39" s="210"/>
      <c r="E39" s="211"/>
      <c r="F39" s="40">
        <f t="shared" si="11"/>
        <v>0</v>
      </c>
      <c r="G39" s="155">
        <f t="shared" si="12"/>
        <v>122.007509</v>
      </c>
      <c r="H39" s="155">
        <f t="shared" si="13"/>
        <v>18.614515999999998</v>
      </c>
      <c r="I39" s="40">
        <f t="shared" si="14"/>
        <v>6.554428221501972</v>
      </c>
      <c r="J39" s="46">
        <f>E39*I39</f>
        <v>0</v>
      </c>
      <c r="K39" s="9">
        <f>IF(J39=0,0,(D39/J39*100))</f>
        <v>0</v>
      </c>
      <c r="L39" s="212"/>
      <c r="M39" s="10">
        <f t="shared" si="17"/>
        <v>1</v>
      </c>
      <c r="N39" s="49">
        <f t="shared" si="18"/>
        <v>0</v>
      </c>
      <c r="O39" s="43">
        <f t="shared" si="19"/>
        <v>0</v>
      </c>
      <c r="P39" s="34">
        <f t="shared" si="20"/>
        <v>0</v>
      </c>
    </row>
    <row r="40" spans="1:16" x14ac:dyDescent="0.2">
      <c r="A40" s="2" t="s">
        <v>254</v>
      </c>
      <c r="B40" s="2" t="s">
        <v>251</v>
      </c>
      <c r="C40" s="19" t="s">
        <v>114</v>
      </c>
      <c r="D40" s="147"/>
      <c r="E40" s="146"/>
      <c r="F40" s="40">
        <f t="shared" si="11"/>
        <v>0</v>
      </c>
      <c r="G40" s="155">
        <f t="shared" si="12"/>
        <v>6.0668810000000004</v>
      </c>
      <c r="H40" s="155">
        <f t="shared" si="13"/>
        <v>2.1541999999999999</v>
      </c>
      <c r="I40" s="40">
        <f t="shared" si="14"/>
        <v>2.8163035001392633</v>
      </c>
      <c r="J40" s="46">
        <f t="shared" si="15"/>
        <v>0</v>
      </c>
      <c r="K40" s="9">
        <f t="shared" si="16"/>
        <v>0</v>
      </c>
      <c r="L40" s="146"/>
      <c r="M40" s="10">
        <f t="shared" si="17"/>
        <v>1</v>
      </c>
      <c r="N40" s="49">
        <f t="shared" si="18"/>
        <v>0</v>
      </c>
      <c r="O40" s="43">
        <f t="shared" si="19"/>
        <v>0</v>
      </c>
      <c r="P40" s="34">
        <f t="shared" si="20"/>
        <v>0</v>
      </c>
    </row>
    <row r="41" spans="1:16" x14ac:dyDescent="0.2">
      <c r="A41" s="2" t="s">
        <v>254</v>
      </c>
      <c r="B41" s="2" t="s">
        <v>251</v>
      </c>
      <c r="C41" s="19" t="s">
        <v>115</v>
      </c>
      <c r="D41" s="147"/>
      <c r="E41" s="146"/>
      <c r="F41" s="40">
        <f t="shared" si="11"/>
        <v>0</v>
      </c>
      <c r="G41" s="155">
        <f t="shared" si="12"/>
        <v>25.790068000000002</v>
      </c>
      <c r="H41" s="155">
        <f t="shared" si="13"/>
        <v>4.7234809999999996</v>
      </c>
      <c r="I41" s="40">
        <f t="shared" si="14"/>
        <v>5.4599707292143238</v>
      </c>
      <c r="J41" s="46">
        <f t="shared" si="15"/>
        <v>0</v>
      </c>
      <c r="K41" s="9">
        <f t="shared" si="16"/>
        <v>0</v>
      </c>
      <c r="L41" s="146"/>
      <c r="M41" s="10">
        <f t="shared" si="17"/>
        <v>1</v>
      </c>
      <c r="N41" s="49">
        <f t="shared" si="18"/>
        <v>0</v>
      </c>
      <c r="O41" s="43">
        <f t="shared" si="19"/>
        <v>0</v>
      </c>
      <c r="P41" s="34">
        <f t="shared" si="20"/>
        <v>0</v>
      </c>
    </row>
    <row r="42" spans="1:16" x14ac:dyDescent="0.2">
      <c r="A42" s="2" t="s">
        <v>254</v>
      </c>
      <c r="B42" s="2" t="s">
        <v>251</v>
      </c>
      <c r="C42" s="19" t="s">
        <v>116</v>
      </c>
      <c r="D42" s="147"/>
      <c r="E42" s="146"/>
      <c r="F42" s="40">
        <f t="shared" si="11"/>
        <v>0</v>
      </c>
      <c r="G42" s="155">
        <f t="shared" si="12"/>
        <v>9.4021290000000004</v>
      </c>
      <c r="H42" s="155">
        <f t="shared" si="13"/>
        <v>6.1304699999999999</v>
      </c>
      <c r="I42" s="40">
        <f t="shared" si="14"/>
        <v>1.5336718065662176</v>
      </c>
      <c r="J42" s="46">
        <f t="shared" si="15"/>
        <v>0</v>
      </c>
      <c r="K42" s="9">
        <f t="shared" si="16"/>
        <v>0</v>
      </c>
      <c r="L42" s="146"/>
      <c r="M42" s="10">
        <f t="shared" si="17"/>
        <v>1</v>
      </c>
      <c r="N42" s="49">
        <f t="shared" si="18"/>
        <v>0</v>
      </c>
      <c r="O42" s="43">
        <f t="shared" si="19"/>
        <v>0</v>
      </c>
      <c r="P42" s="34">
        <f t="shared" si="20"/>
        <v>0</v>
      </c>
    </row>
    <row r="43" spans="1:16" x14ac:dyDescent="0.2">
      <c r="A43" s="2" t="s">
        <v>254</v>
      </c>
      <c r="B43" s="2" t="s">
        <v>251</v>
      </c>
      <c r="C43" s="19" t="s">
        <v>279</v>
      </c>
      <c r="D43" s="147"/>
      <c r="E43" s="146"/>
      <c r="F43" s="40">
        <f t="shared" si="11"/>
        <v>0</v>
      </c>
      <c r="G43" s="155">
        <f t="shared" si="12"/>
        <v>7.0151919999999999</v>
      </c>
      <c r="H43" s="155">
        <f t="shared" si="13"/>
        <v>1.9730399999999999</v>
      </c>
      <c r="I43" s="40">
        <f t="shared" si="14"/>
        <v>3.5555244698536268</v>
      </c>
      <c r="J43" s="46">
        <f t="shared" si="15"/>
        <v>0</v>
      </c>
      <c r="K43" s="9">
        <f t="shared" si="16"/>
        <v>0</v>
      </c>
      <c r="L43" s="146"/>
      <c r="M43" s="10">
        <f t="shared" si="17"/>
        <v>1</v>
      </c>
      <c r="N43" s="49">
        <f t="shared" si="18"/>
        <v>0</v>
      </c>
      <c r="O43" s="43">
        <f t="shared" si="19"/>
        <v>0</v>
      </c>
      <c r="P43" s="34">
        <f t="shared" si="20"/>
        <v>0</v>
      </c>
    </row>
    <row r="44" spans="1:16" x14ac:dyDescent="0.2">
      <c r="A44" s="2" t="s">
        <v>254</v>
      </c>
      <c r="B44" s="2" t="s">
        <v>251</v>
      </c>
      <c r="C44" s="19" t="s">
        <v>108</v>
      </c>
      <c r="D44" s="147"/>
      <c r="E44" s="146"/>
      <c r="F44" s="40">
        <f t="shared" si="11"/>
        <v>0</v>
      </c>
      <c r="G44" s="155">
        <f t="shared" si="12"/>
        <v>9.6798300000000008</v>
      </c>
      <c r="H44" s="155">
        <f t="shared" si="13"/>
        <v>2.1451760000000002</v>
      </c>
      <c r="I44" s="40">
        <f t="shared" si="14"/>
        <v>4.5123710129145582</v>
      </c>
      <c r="J44" s="46">
        <f t="shared" si="15"/>
        <v>0</v>
      </c>
      <c r="K44" s="9">
        <f t="shared" si="16"/>
        <v>0</v>
      </c>
      <c r="L44" s="146"/>
      <c r="M44" s="10">
        <f t="shared" si="17"/>
        <v>1</v>
      </c>
      <c r="N44" s="49">
        <f t="shared" si="18"/>
        <v>0</v>
      </c>
      <c r="O44" s="43">
        <f t="shared" si="19"/>
        <v>0</v>
      </c>
      <c r="P44" s="34">
        <f t="shared" si="20"/>
        <v>0</v>
      </c>
    </row>
    <row r="45" spans="1:16" x14ac:dyDescent="0.2">
      <c r="A45" s="2" t="s">
        <v>254</v>
      </c>
      <c r="B45" s="2" t="s">
        <v>251</v>
      </c>
      <c r="C45" s="19" t="s">
        <v>109</v>
      </c>
      <c r="D45" s="147"/>
      <c r="E45" s="146"/>
      <c r="F45" s="40">
        <f t="shared" si="11"/>
        <v>0</v>
      </c>
      <c r="G45" s="155">
        <f t="shared" si="12"/>
        <v>5.3626259999999997</v>
      </c>
      <c r="H45" s="155">
        <f t="shared" si="13"/>
        <v>3.938399</v>
      </c>
      <c r="I45" s="40">
        <f t="shared" si="14"/>
        <v>1.3616258789421791</v>
      </c>
      <c r="J45" s="46">
        <f t="shared" si="15"/>
        <v>0</v>
      </c>
      <c r="K45" s="9">
        <f t="shared" si="16"/>
        <v>0</v>
      </c>
      <c r="L45" s="146"/>
      <c r="M45" s="10">
        <f t="shared" si="17"/>
        <v>1</v>
      </c>
      <c r="N45" s="49">
        <f t="shared" si="18"/>
        <v>0</v>
      </c>
      <c r="O45" s="43">
        <f t="shared" si="19"/>
        <v>0</v>
      </c>
      <c r="P45" s="34">
        <f t="shared" si="20"/>
        <v>0</v>
      </c>
    </row>
    <row r="46" spans="1:16" x14ac:dyDescent="0.2">
      <c r="A46" s="2" t="s">
        <v>254</v>
      </c>
      <c r="B46" s="2" t="s">
        <v>251</v>
      </c>
      <c r="C46" s="19" t="s">
        <v>280</v>
      </c>
      <c r="D46" s="147"/>
      <c r="E46" s="146"/>
      <c r="F46" s="40">
        <f t="shared" si="11"/>
        <v>0</v>
      </c>
      <c r="G46" s="155">
        <f t="shared" si="12"/>
        <v>2.0753940000000002</v>
      </c>
      <c r="H46" s="155">
        <f t="shared" si="13"/>
        <v>0.20329800000000001</v>
      </c>
      <c r="I46" s="40">
        <f t="shared" si="14"/>
        <v>10.208629696307884</v>
      </c>
      <c r="J46" s="46">
        <f t="shared" si="15"/>
        <v>0</v>
      </c>
      <c r="K46" s="9">
        <f t="shared" si="16"/>
        <v>0</v>
      </c>
      <c r="L46" s="146"/>
      <c r="M46" s="10">
        <f t="shared" si="17"/>
        <v>1</v>
      </c>
      <c r="N46" s="49">
        <f t="shared" si="18"/>
        <v>0</v>
      </c>
      <c r="O46" s="43">
        <f t="shared" si="19"/>
        <v>0</v>
      </c>
      <c r="P46" s="34">
        <f t="shared" si="20"/>
        <v>0</v>
      </c>
    </row>
    <row r="47" spans="1:16" x14ac:dyDescent="0.2">
      <c r="A47" s="2" t="s">
        <v>254</v>
      </c>
      <c r="B47" s="2" t="s">
        <v>251</v>
      </c>
      <c r="C47" s="19" t="s">
        <v>281</v>
      </c>
      <c r="D47" s="147"/>
      <c r="E47" s="146"/>
      <c r="F47" s="40">
        <f t="shared" si="11"/>
        <v>0</v>
      </c>
      <c r="G47" s="155">
        <f t="shared" si="12"/>
        <v>15.658549000000001</v>
      </c>
      <c r="H47" s="155">
        <f t="shared" si="13"/>
        <v>3.8546049999999998</v>
      </c>
      <c r="I47" s="40">
        <f t="shared" si="14"/>
        <v>4.0622966555587414</v>
      </c>
      <c r="J47" s="46">
        <f t="shared" si="15"/>
        <v>0</v>
      </c>
      <c r="K47" s="9">
        <f t="shared" si="16"/>
        <v>0</v>
      </c>
      <c r="L47" s="146"/>
      <c r="M47" s="10">
        <f t="shared" si="17"/>
        <v>1</v>
      </c>
      <c r="N47" s="49">
        <f t="shared" si="18"/>
        <v>0</v>
      </c>
      <c r="O47" s="43">
        <f t="shared" si="19"/>
        <v>0</v>
      </c>
      <c r="P47" s="34">
        <f t="shared" si="20"/>
        <v>0</v>
      </c>
    </row>
    <row r="48" spans="1:16" x14ac:dyDescent="0.2">
      <c r="A48" s="2" t="s">
        <v>254</v>
      </c>
      <c r="B48" s="2" t="s">
        <v>251</v>
      </c>
      <c r="C48" s="19" t="s">
        <v>110</v>
      </c>
      <c r="D48" s="147"/>
      <c r="E48" s="146"/>
      <c r="F48" s="40">
        <f t="shared" si="11"/>
        <v>0</v>
      </c>
      <c r="G48" s="155">
        <f t="shared" si="12"/>
        <v>4.6797139999999997</v>
      </c>
      <c r="H48" s="155">
        <f t="shared" si="13"/>
        <v>2.1563859999999999</v>
      </c>
      <c r="I48" s="40">
        <f t="shared" si="14"/>
        <v>2.1701652672573464</v>
      </c>
      <c r="J48" s="46">
        <f t="shared" si="15"/>
        <v>0</v>
      </c>
      <c r="K48" s="9">
        <f t="shared" si="16"/>
        <v>0</v>
      </c>
      <c r="L48" s="146"/>
      <c r="M48" s="10">
        <f t="shared" si="17"/>
        <v>1</v>
      </c>
      <c r="N48" s="49">
        <f t="shared" si="18"/>
        <v>0</v>
      </c>
      <c r="O48" s="43">
        <f t="shared" si="19"/>
        <v>0</v>
      </c>
      <c r="P48" s="34">
        <f t="shared" si="20"/>
        <v>0</v>
      </c>
    </row>
    <row r="49" spans="1:17" ht="12.75" thickBot="1" x14ac:dyDescent="0.25">
      <c r="A49" s="2" t="s">
        <v>254</v>
      </c>
      <c r="B49" s="2" t="s">
        <v>251</v>
      </c>
      <c r="C49" s="3" t="s">
        <v>111</v>
      </c>
      <c r="D49" s="148"/>
      <c r="E49" s="149"/>
      <c r="F49" s="41">
        <f t="shared" si="11"/>
        <v>0</v>
      </c>
      <c r="G49" s="158">
        <f t="shared" si="12"/>
        <v>10.275199000000001</v>
      </c>
      <c r="H49" s="184">
        <f t="shared" si="13"/>
        <v>4.5239989999999999</v>
      </c>
      <c r="I49" s="41">
        <f t="shared" si="14"/>
        <v>2.2712646488206563</v>
      </c>
      <c r="J49" s="47">
        <f t="shared" si="15"/>
        <v>0</v>
      </c>
      <c r="K49" s="12">
        <f t="shared" si="16"/>
        <v>0</v>
      </c>
      <c r="L49" s="149"/>
      <c r="M49" s="14">
        <f t="shared" si="17"/>
        <v>1</v>
      </c>
      <c r="N49" s="48">
        <f t="shared" si="18"/>
        <v>0</v>
      </c>
      <c r="O49" s="44">
        <f t="shared" si="19"/>
        <v>0</v>
      </c>
      <c r="P49" s="35">
        <f t="shared" si="20"/>
        <v>0</v>
      </c>
    </row>
    <row r="50" spans="1:17" ht="12.75" thickBot="1" x14ac:dyDescent="0.25">
      <c r="C50" s="5" t="str">
        <f>IF(Registry_Type=4,"Sum of Rates for White Females","Sum of Rates for All Races, Females")</f>
        <v>Sum of Rates for White Females</v>
      </c>
      <c r="D50" s="39">
        <f>SUM(D31:D49)</f>
        <v>0</v>
      </c>
      <c r="E50" s="8"/>
      <c r="F50" s="8"/>
      <c r="G50" s="31"/>
      <c r="H50" s="31"/>
      <c r="I50" s="8"/>
      <c r="J50" s="45">
        <f>SUM(J31:J49)</f>
        <v>0</v>
      </c>
      <c r="K50" s="13">
        <f t="shared" si="16"/>
        <v>0</v>
      </c>
      <c r="L50" s="8"/>
      <c r="M50" s="10"/>
      <c r="N50" s="8"/>
      <c r="O50" s="45">
        <f>SUM(O31:O49)</f>
        <v>0</v>
      </c>
      <c r="P50" s="13">
        <f t="shared" si="20"/>
        <v>0</v>
      </c>
    </row>
    <row r="51" spans="1:17" x14ac:dyDescent="0.2">
      <c r="D51" s="8"/>
      <c r="E51" s="8"/>
      <c r="F51" s="8"/>
      <c r="G51" s="31"/>
      <c r="H51" s="31"/>
      <c r="I51" s="8"/>
      <c r="J51" s="8"/>
      <c r="K51" s="8"/>
      <c r="L51" s="8"/>
      <c r="M51" s="10"/>
      <c r="N51" s="8"/>
      <c r="O51" s="8"/>
      <c r="P51" s="8"/>
    </row>
    <row r="52" spans="1:17" ht="12.75" thickBot="1" x14ac:dyDescent="0.25">
      <c r="C52" s="18" t="str">
        <f>IF(Registry_Type=4,"Sum of Whites, Gender Weighted","Sum of All Races, Gender Weighted")</f>
        <v>Sum of Whites, Gender Weighted</v>
      </c>
      <c r="D52" s="48">
        <f>IF(Registry_Type=4,(D24*WhiteMalePop+D50*WhiteFemalePop)/WhitePop,(D24*AllRacesMalePop+D50*AllRacesFemalePop)/AllRacesTotalPop)</f>
        <v>0</v>
      </c>
      <c r="E52" s="11"/>
      <c r="F52" s="11"/>
      <c r="G52" s="32"/>
      <c r="H52" s="32"/>
      <c r="I52" s="11"/>
      <c r="J52" s="48">
        <f>IF(Registry_Type=4,((J24*WhiteMalePop+J50*WhiteFemalePop)/WhitePop),((J24*AllRacesMalePop+J50*AllRacesFemalePop)/AllRacesTotalPop))</f>
        <v>0</v>
      </c>
      <c r="K52" s="11">
        <f t="shared" si="16"/>
        <v>0</v>
      </c>
      <c r="L52" s="11"/>
      <c r="M52" s="14"/>
      <c r="N52" s="11"/>
      <c r="O52" s="48">
        <f>IF(Registry_Type=4,((O24*WhiteMalePop+O50*WhiteFemalePop)/WhitePop),((O24*AllRacesMalePop+O50*AllRacesFemalePop)/AllRacesTotalPop))</f>
        <v>0</v>
      </c>
      <c r="P52" s="209">
        <f>IF(Registry_Type=4,((P24*WhiteMalePop+P50*WhiteFemalePop)/WhitePop)/100,((P24*AllRacesMalePop+P50*AllRacesFemalePop)/AllRacesTotalPop)/100)</f>
        <v>0</v>
      </c>
    </row>
    <row r="53" spans="1:17" ht="12.75" hidden="1" thickBot="1" x14ac:dyDescent="0.25">
      <c r="C53" s="4" t="s">
        <v>117</v>
      </c>
      <c r="D53" s="15" t="e">
        <f>#REF!+D50</f>
        <v>#REF!</v>
      </c>
      <c r="E53" s="8"/>
      <c r="F53" s="8"/>
      <c r="G53" s="31"/>
      <c r="H53" s="31"/>
      <c r="I53" s="8"/>
      <c r="J53" s="15" t="e">
        <f>#REF!+J50</f>
        <v>#REF!</v>
      </c>
      <c r="K53" s="13"/>
      <c r="L53" s="8"/>
      <c r="M53" s="10"/>
      <c r="N53" s="8"/>
      <c r="O53" s="15" t="e">
        <f>#REF!+O50</f>
        <v>#REF!</v>
      </c>
      <c r="P53" s="13"/>
    </row>
    <row r="55" spans="1:17" ht="12.75" x14ac:dyDescent="0.2">
      <c r="C55" t="s">
        <v>118</v>
      </c>
      <c r="D55"/>
      <c r="E55"/>
      <c r="F55"/>
      <c r="G55" s="99"/>
      <c r="H55" s="99"/>
      <c r="I55"/>
      <c r="J55"/>
      <c r="K55"/>
      <c r="L55"/>
      <c r="M55"/>
      <c r="N55"/>
      <c r="O55"/>
      <c r="P55" s="118"/>
      <c r="Q55"/>
    </row>
    <row r="56" spans="1:17" ht="12.75" x14ac:dyDescent="0.2">
      <c r="C56" t="s">
        <v>119</v>
      </c>
      <c r="D56"/>
      <c r="E56"/>
      <c r="F56"/>
      <c r="G56" s="99"/>
      <c r="H56" s="99"/>
      <c r="I56"/>
      <c r="J56"/>
      <c r="K56"/>
      <c r="L56"/>
      <c r="M56"/>
      <c r="N56"/>
      <c r="O56"/>
      <c r="P56"/>
      <c r="Q56"/>
    </row>
    <row r="57" spans="1:17" ht="12.75" x14ac:dyDescent="0.2">
      <c r="C57" t="s">
        <v>309</v>
      </c>
      <c r="D57"/>
      <c r="E57"/>
      <c r="F57"/>
      <c r="G57" s="99"/>
      <c r="H57" s="99"/>
      <c r="I57"/>
      <c r="J57"/>
      <c r="K57"/>
      <c r="L57"/>
      <c r="M57"/>
      <c r="N57"/>
      <c r="O57"/>
      <c r="P57"/>
      <c r="Q57"/>
    </row>
    <row r="58" spans="1:17" ht="12.75" x14ac:dyDescent="0.2">
      <c r="C58" s="2" t="s">
        <v>312</v>
      </c>
      <c r="D58"/>
      <c r="E58"/>
      <c r="F58"/>
      <c r="G58" s="99"/>
      <c r="H58" s="99"/>
      <c r="I58"/>
      <c r="J58"/>
      <c r="K58"/>
      <c r="L58"/>
      <c r="M58"/>
      <c r="N58"/>
      <c r="O58"/>
      <c r="P58"/>
      <c r="Q58"/>
    </row>
    <row r="59" spans="1:17" ht="12.75" x14ac:dyDescent="0.2">
      <c r="C59" s="168" t="s">
        <v>287</v>
      </c>
      <c r="D59"/>
      <c r="E59"/>
      <c r="F59"/>
      <c r="G59" s="99"/>
      <c r="H59" s="99"/>
      <c r="I59"/>
      <c r="J59"/>
      <c r="K59"/>
      <c r="L59"/>
      <c r="M59"/>
      <c r="N59"/>
      <c r="O59"/>
      <c r="P59"/>
      <c r="Q59"/>
    </row>
    <row r="60" spans="1:17" ht="12.75" x14ac:dyDescent="0.2">
      <c r="C60" s="168" t="s">
        <v>288</v>
      </c>
      <c r="D60"/>
      <c r="E60"/>
      <c r="F60"/>
      <c r="G60" s="99"/>
      <c r="H60" s="99"/>
      <c r="I60"/>
      <c r="J60"/>
      <c r="K60"/>
      <c r="L60"/>
      <c r="M60"/>
      <c r="N60"/>
      <c r="O60"/>
      <c r="P60"/>
      <c r="Q60"/>
    </row>
    <row r="61" spans="1:17" ht="12.75" x14ac:dyDescent="0.2">
      <c r="C61"/>
      <c r="D61"/>
      <c r="E61"/>
      <c r="F61"/>
      <c r="G61" s="99"/>
      <c r="H61" s="99"/>
      <c r="I61"/>
      <c r="J61"/>
      <c r="K61"/>
      <c r="L61"/>
      <c r="M61"/>
      <c r="N61"/>
      <c r="O61"/>
      <c r="P61"/>
      <c r="Q61"/>
    </row>
    <row r="62" spans="1:17" ht="12.75" x14ac:dyDescent="0.2">
      <c r="C62"/>
      <c r="D62"/>
      <c r="E62"/>
      <c r="F62"/>
      <c r="G62" s="99"/>
      <c r="H62" s="99"/>
      <c r="I62"/>
      <c r="J62"/>
      <c r="K62"/>
      <c r="L62"/>
      <c r="M62"/>
      <c r="N62"/>
      <c r="O62"/>
      <c r="P62"/>
      <c r="Q62"/>
    </row>
    <row r="63" spans="1:17" ht="12.75" x14ac:dyDescent="0.2">
      <c r="C63"/>
      <c r="D63"/>
      <c r="E63"/>
      <c r="F63"/>
      <c r="G63" s="99"/>
      <c r="H63" s="99"/>
      <c r="I63"/>
      <c r="J63"/>
      <c r="K63"/>
      <c r="L63"/>
      <c r="M63"/>
      <c r="N63"/>
      <c r="O63"/>
      <c r="P63"/>
      <c r="Q63"/>
    </row>
    <row r="64" spans="1:17" ht="12.75" x14ac:dyDescent="0.2">
      <c r="C64"/>
      <c r="D64"/>
      <c r="E64"/>
      <c r="F64"/>
      <c r="G64" s="99"/>
      <c r="H64" s="99"/>
      <c r="I64"/>
      <c r="J64"/>
      <c r="K64"/>
      <c r="L64"/>
      <c r="M64"/>
      <c r="N64"/>
      <c r="O64"/>
      <c r="P64"/>
      <c r="Q64"/>
    </row>
    <row r="65" spans="3:17" ht="12.75" x14ac:dyDescent="0.2">
      <c r="C65"/>
      <c r="D65"/>
      <c r="E65"/>
      <c r="F65"/>
      <c r="G65" s="99"/>
      <c r="H65" s="99"/>
      <c r="I65"/>
      <c r="J65"/>
      <c r="K65"/>
      <c r="L65"/>
      <c r="M65"/>
      <c r="N65"/>
      <c r="O65"/>
      <c r="P65"/>
      <c r="Q65"/>
    </row>
    <row r="66" spans="3:17" ht="12.75" x14ac:dyDescent="0.2">
      <c r="C66"/>
      <c r="D66"/>
      <c r="E66"/>
      <c r="F66"/>
      <c r="G66" s="99"/>
      <c r="H66" s="99"/>
      <c r="I66"/>
      <c r="J66"/>
      <c r="K66"/>
      <c r="L66"/>
      <c r="M66"/>
      <c r="N66"/>
      <c r="O66"/>
      <c r="P66"/>
      <c r="Q66"/>
    </row>
    <row r="67" spans="3:17" ht="12.75" x14ac:dyDescent="0.2">
      <c r="C67"/>
      <c r="D67"/>
      <c r="E67"/>
      <c r="F67"/>
      <c r="G67" s="99"/>
      <c r="H67" s="99"/>
      <c r="I67"/>
      <c r="J67"/>
      <c r="K67"/>
      <c r="L67"/>
      <c r="M67"/>
      <c r="N67"/>
      <c r="O67"/>
      <c r="P67"/>
      <c r="Q67"/>
    </row>
    <row r="68" spans="3:17" ht="12.75" x14ac:dyDescent="0.2">
      <c r="C68"/>
      <c r="D68"/>
      <c r="E68"/>
      <c r="F68"/>
      <c r="G68" s="99"/>
      <c r="H68" s="99"/>
      <c r="I68"/>
      <c r="J68"/>
      <c r="K68"/>
      <c r="L68"/>
      <c r="M68"/>
      <c r="N68"/>
      <c r="O68"/>
      <c r="P68"/>
      <c r="Q68"/>
    </row>
    <row r="69" spans="3:17" ht="12.75" x14ac:dyDescent="0.2">
      <c r="C69"/>
      <c r="D69"/>
      <c r="E69"/>
      <c r="F69"/>
      <c r="G69" s="99"/>
      <c r="H69" s="99"/>
      <c r="I69"/>
      <c r="J69"/>
      <c r="K69"/>
      <c r="L69"/>
      <c r="M69"/>
      <c r="N69"/>
      <c r="O69"/>
      <c r="P69"/>
      <c r="Q69"/>
    </row>
    <row r="70" spans="3:17" ht="12.75" x14ac:dyDescent="0.2">
      <c r="C70"/>
      <c r="D70"/>
      <c r="E70"/>
      <c r="F70"/>
      <c r="G70" s="99"/>
      <c r="H70" s="99"/>
      <c r="I70"/>
      <c r="J70"/>
      <c r="K70"/>
      <c r="L70"/>
      <c r="M70"/>
      <c r="N70"/>
      <c r="O70"/>
      <c r="P70"/>
      <c r="Q70"/>
    </row>
    <row r="71" spans="3:17" ht="12.75" x14ac:dyDescent="0.2">
      <c r="C71"/>
      <c r="D71"/>
      <c r="E71"/>
      <c r="F71"/>
      <c r="G71" s="99"/>
      <c r="H71" s="99"/>
      <c r="I71"/>
      <c r="J71"/>
      <c r="K71"/>
      <c r="L71"/>
      <c r="M71"/>
      <c r="N71"/>
      <c r="O71"/>
      <c r="P71"/>
      <c r="Q71"/>
    </row>
    <row r="72" spans="3:17" ht="12.75" x14ac:dyDescent="0.2">
      <c r="C72"/>
      <c r="D72"/>
      <c r="E72"/>
      <c r="F72"/>
      <c r="G72" s="99"/>
      <c r="H72" s="99"/>
      <c r="I72"/>
      <c r="J72"/>
      <c r="K72"/>
      <c r="L72"/>
      <c r="M72"/>
      <c r="N72"/>
      <c r="O72"/>
      <c r="P72"/>
      <c r="Q72"/>
    </row>
    <row r="73" spans="3:17" ht="12.75" x14ac:dyDescent="0.2">
      <c r="C73"/>
      <c r="D73"/>
      <c r="E73"/>
      <c r="F73"/>
      <c r="G73" s="99"/>
      <c r="H73" s="99"/>
      <c r="I73"/>
      <c r="J73"/>
      <c r="K73"/>
      <c r="L73"/>
      <c r="M73"/>
      <c r="N73"/>
      <c r="O73"/>
      <c r="P73"/>
      <c r="Q73"/>
    </row>
    <row r="74" spans="3:17" ht="12.75" x14ac:dyDescent="0.2">
      <c r="C74"/>
      <c r="D74"/>
      <c r="E74"/>
      <c r="F74"/>
      <c r="G74" s="99"/>
      <c r="H74" s="99"/>
      <c r="I74"/>
      <c r="J74"/>
      <c r="K74"/>
      <c r="L74"/>
      <c r="M74"/>
      <c r="N74"/>
      <c r="O74"/>
      <c r="P74"/>
      <c r="Q74"/>
    </row>
    <row r="75" spans="3:17" ht="12.75" x14ac:dyDescent="0.2">
      <c r="C75"/>
      <c r="D75"/>
      <c r="E75"/>
      <c r="F75"/>
      <c r="G75" s="99"/>
      <c r="H75" s="99"/>
      <c r="I75"/>
      <c r="J75"/>
      <c r="K75"/>
      <c r="L75"/>
      <c r="M75"/>
      <c r="N75"/>
      <c r="O75"/>
      <c r="P75"/>
      <c r="Q75"/>
    </row>
    <row r="76" spans="3:17" ht="12.75" x14ac:dyDescent="0.2">
      <c r="C76"/>
      <c r="D76"/>
      <c r="E76"/>
      <c r="F76"/>
      <c r="G76" s="99"/>
      <c r="H76" s="99"/>
      <c r="I76"/>
      <c r="J76"/>
      <c r="K76"/>
      <c r="L76"/>
      <c r="M76"/>
      <c r="N76"/>
      <c r="O76"/>
      <c r="P76"/>
      <c r="Q76"/>
    </row>
    <row r="77" spans="3:17" ht="12.75" x14ac:dyDescent="0.2">
      <c r="C77"/>
      <c r="D77"/>
      <c r="E77"/>
      <c r="F77"/>
      <c r="G77" s="99"/>
      <c r="H77" s="99"/>
      <c r="I77"/>
      <c r="J77"/>
      <c r="K77"/>
      <c r="L77"/>
      <c r="M77"/>
      <c r="N77"/>
      <c r="O77"/>
      <c r="P77"/>
      <c r="Q77"/>
    </row>
    <row r="78" spans="3:17" ht="12.75" x14ac:dyDescent="0.2">
      <c r="C78"/>
      <c r="D78"/>
      <c r="E78"/>
      <c r="F78"/>
      <c r="G78" s="99"/>
      <c r="H78" s="99"/>
      <c r="I78"/>
      <c r="J78"/>
      <c r="K78"/>
      <c r="L78"/>
      <c r="M78"/>
      <c r="N78"/>
      <c r="O78"/>
      <c r="P78"/>
      <c r="Q78"/>
    </row>
    <row r="79" spans="3:17" ht="12.75" x14ac:dyDescent="0.2">
      <c r="C79"/>
      <c r="D79"/>
      <c r="E79"/>
      <c r="F79"/>
      <c r="G79" s="99"/>
      <c r="H79" s="99"/>
      <c r="I79"/>
      <c r="J79"/>
      <c r="K79"/>
      <c r="L79"/>
      <c r="M79"/>
      <c r="N79"/>
      <c r="O79"/>
      <c r="P79"/>
      <c r="Q79"/>
    </row>
    <row r="80" spans="3:17" ht="12.75" x14ac:dyDescent="0.2">
      <c r="C80"/>
      <c r="D80"/>
      <c r="E80"/>
      <c r="F80"/>
      <c r="G80" s="99"/>
      <c r="H80" s="99"/>
      <c r="I80"/>
      <c r="J80"/>
      <c r="K80"/>
      <c r="L80"/>
      <c r="M80"/>
      <c r="N80"/>
      <c r="O80"/>
      <c r="P80"/>
      <c r="Q80"/>
    </row>
    <row r="81" spans="3:17" ht="12.75" x14ac:dyDescent="0.2">
      <c r="C81"/>
      <c r="D81"/>
      <c r="E81"/>
      <c r="F81"/>
      <c r="G81" s="99"/>
      <c r="H81" s="99"/>
      <c r="I81"/>
      <c r="J81"/>
      <c r="K81"/>
      <c r="L81"/>
      <c r="M81"/>
      <c r="N81"/>
      <c r="O81"/>
      <c r="P81"/>
      <c r="Q81"/>
    </row>
    <row r="82" spans="3:17" ht="12.75" x14ac:dyDescent="0.2">
      <c r="C82"/>
      <c r="D82"/>
      <c r="E82"/>
      <c r="F82"/>
      <c r="G82" s="99"/>
      <c r="H82" s="99"/>
      <c r="I82"/>
      <c r="J82"/>
      <c r="K82"/>
      <c r="L82"/>
      <c r="M82"/>
      <c r="N82"/>
      <c r="O82"/>
      <c r="P82"/>
      <c r="Q82"/>
    </row>
    <row r="83" spans="3:17" ht="12.75" x14ac:dyDescent="0.2">
      <c r="C83"/>
      <c r="D83"/>
      <c r="E83"/>
      <c r="F83"/>
      <c r="G83" s="99"/>
      <c r="H83" s="99"/>
      <c r="I83"/>
      <c r="J83"/>
      <c r="K83"/>
      <c r="L83"/>
      <c r="M83"/>
      <c r="N83"/>
      <c r="O83"/>
      <c r="P83"/>
      <c r="Q83"/>
    </row>
    <row r="84" spans="3:17" ht="12.75" x14ac:dyDescent="0.2">
      <c r="C84"/>
      <c r="D84"/>
      <c r="E84"/>
      <c r="F84"/>
      <c r="G84" s="99"/>
      <c r="H84" s="99"/>
      <c r="I84"/>
      <c r="J84"/>
      <c r="K84"/>
      <c r="L84"/>
      <c r="M84"/>
      <c r="N84"/>
      <c r="O84"/>
      <c r="P84"/>
      <c r="Q84"/>
    </row>
    <row r="85" spans="3:17" ht="12.75" x14ac:dyDescent="0.2">
      <c r="C85"/>
      <c r="D85"/>
      <c r="E85"/>
      <c r="F85"/>
      <c r="G85" s="99"/>
      <c r="H85" s="99"/>
      <c r="I85"/>
      <c r="J85"/>
      <c r="K85"/>
      <c r="L85"/>
      <c r="M85"/>
      <c r="N85"/>
      <c r="O85"/>
      <c r="P85"/>
      <c r="Q85"/>
    </row>
    <row r="86" spans="3:17" ht="12.75" x14ac:dyDescent="0.2">
      <c r="C86"/>
      <c r="D86"/>
      <c r="E86"/>
      <c r="F86"/>
      <c r="G86" s="99"/>
      <c r="H86" s="99"/>
      <c r="I86"/>
      <c r="J86"/>
      <c r="K86"/>
      <c r="L86"/>
      <c r="M86"/>
      <c r="N86"/>
      <c r="O86"/>
      <c r="P86"/>
      <c r="Q86"/>
    </row>
    <row r="87" spans="3:17" ht="12.75" x14ac:dyDescent="0.2">
      <c r="C87"/>
      <c r="D87"/>
      <c r="E87"/>
      <c r="F87"/>
      <c r="G87" s="99"/>
      <c r="H87" s="99"/>
      <c r="I87"/>
      <c r="J87"/>
      <c r="K87"/>
      <c r="L87"/>
      <c r="M87"/>
      <c r="N87"/>
      <c r="O87"/>
      <c r="P87"/>
      <c r="Q87"/>
    </row>
    <row r="88" spans="3:17" ht="12.75" hidden="1" customHeight="1" x14ac:dyDescent="0.2">
      <c r="C88"/>
      <c r="D88"/>
      <c r="E88"/>
      <c r="F88"/>
      <c r="G88" s="99"/>
      <c r="H88" s="99"/>
      <c r="I88"/>
      <c r="J88"/>
      <c r="K88"/>
      <c r="L88"/>
      <c r="M88"/>
      <c r="N88"/>
      <c r="O88"/>
      <c r="P88"/>
      <c r="Q88"/>
    </row>
    <row r="89" spans="3:17" ht="12.75" x14ac:dyDescent="0.2">
      <c r="C89"/>
      <c r="D89"/>
      <c r="E89"/>
      <c r="F89"/>
      <c r="G89" s="99"/>
      <c r="H89" s="99"/>
      <c r="I89"/>
      <c r="J89"/>
      <c r="K89"/>
      <c r="L89"/>
      <c r="M89"/>
      <c r="N89"/>
      <c r="O89"/>
      <c r="P89"/>
      <c r="Q89"/>
    </row>
    <row r="90" spans="3:17" ht="12.75" x14ac:dyDescent="0.2">
      <c r="C90"/>
      <c r="D90"/>
      <c r="E90"/>
      <c r="F90"/>
      <c r="G90" s="99"/>
      <c r="H90" s="99"/>
      <c r="I90"/>
      <c r="J90"/>
      <c r="K90"/>
      <c r="L90"/>
      <c r="M90"/>
      <c r="N90"/>
      <c r="O90"/>
      <c r="P90"/>
      <c r="Q90"/>
    </row>
    <row r="91" spans="3:17" ht="12.75" x14ac:dyDescent="0.2">
      <c r="C91"/>
      <c r="D91"/>
      <c r="E91"/>
      <c r="F91"/>
      <c r="G91" s="99"/>
      <c r="H91" s="99"/>
      <c r="I91"/>
      <c r="J91"/>
      <c r="K91"/>
      <c r="L91"/>
      <c r="M91"/>
      <c r="N91"/>
      <c r="O91"/>
      <c r="P91"/>
      <c r="Q91"/>
    </row>
    <row r="92" spans="3:17" ht="12.75" x14ac:dyDescent="0.2">
      <c r="C92"/>
      <c r="D92"/>
      <c r="E92"/>
      <c r="F92"/>
      <c r="G92" s="99"/>
      <c r="H92" s="99"/>
      <c r="I92"/>
      <c r="J92"/>
      <c r="K92"/>
      <c r="L92"/>
      <c r="M92"/>
      <c r="N92"/>
      <c r="O92"/>
      <c r="P92"/>
      <c r="Q92"/>
    </row>
    <row r="93" spans="3:17" ht="12.75" x14ac:dyDescent="0.2">
      <c r="C93"/>
      <c r="D93"/>
      <c r="E93"/>
      <c r="F93"/>
      <c r="G93" s="99"/>
      <c r="H93" s="99"/>
      <c r="I93"/>
      <c r="J93"/>
      <c r="K93"/>
      <c r="L93"/>
      <c r="M93"/>
      <c r="N93"/>
      <c r="O93"/>
      <c r="P93"/>
      <c r="Q93"/>
    </row>
    <row r="94" spans="3:17" ht="12.75" x14ac:dyDescent="0.2">
      <c r="C94"/>
      <c r="D94"/>
      <c r="E94"/>
      <c r="F94"/>
      <c r="G94" s="99"/>
      <c r="H94" s="99"/>
      <c r="I94"/>
      <c r="J94"/>
      <c r="K94"/>
      <c r="L94"/>
      <c r="M94"/>
      <c r="N94"/>
      <c r="O94"/>
      <c r="P94"/>
      <c r="Q94"/>
    </row>
    <row r="95" spans="3:17" ht="12.75" x14ac:dyDescent="0.2">
      <c r="C95"/>
      <c r="D95"/>
      <c r="E95"/>
      <c r="F95"/>
      <c r="G95" s="99"/>
      <c r="H95" s="99"/>
      <c r="I95"/>
      <c r="J95"/>
      <c r="K95"/>
      <c r="L95"/>
      <c r="M95"/>
      <c r="N95"/>
      <c r="O95"/>
      <c r="P95"/>
      <c r="Q95"/>
    </row>
    <row r="96" spans="3:17" ht="12.75" x14ac:dyDescent="0.2">
      <c r="C96"/>
      <c r="D96"/>
      <c r="E96"/>
      <c r="F96"/>
      <c r="G96" s="99"/>
      <c r="H96" s="99"/>
      <c r="I96"/>
      <c r="J96"/>
      <c r="K96"/>
      <c r="L96"/>
      <c r="M96"/>
      <c r="N96"/>
      <c r="O96"/>
      <c r="P96"/>
      <c r="Q96"/>
    </row>
    <row r="97" spans="3:17" ht="12.75" x14ac:dyDescent="0.2">
      <c r="C97"/>
      <c r="D97"/>
      <c r="E97"/>
      <c r="F97"/>
      <c r="G97" s="99"/>
      <c r="H97" s="99"/>
      <c r="I97"/>
      <c r="J97"/>
      <c r="K97"/>
      <c r="L97"/>
      <c r="M97"/>
      <c r="N97"/>
      <c r="O97"/>
      <c r="P97"/>
      <c r="Q97"/>
    </row>
    <row r="98" spans="3:17" ht="12.75" x14ac:dyDescent="0.2">
      <c r="C98"/>
      <c r="D98"/>
      <c r="E98"/>
      <c r="F98"/>
      <c r="G98" s="99"/>
      <c r="H98" s="99"/>
      <c r="I98"/>
      <c r="J98"/>
      <c r="K98"/>
      <c r="L98"/>
      <c r="M98"/>
      <c r="N98"/>
      <c r="O98"/>
      <c r="P98"/>
      <c r="Q98"/>
    </row>
    <row r="99" spans="3:17" ht="12.75" x14ac:dyDescent="0.2">
      <c r="C99"/>
      <c r="D99"/>
      <c r="E99"/>
      <c r="F99"/>
      <c r="G99" s="99"/>
      <c r="H99" s="99"/>
      <c r="I99"/>
      <c r="J99"/>
      <c r="K99"/>
      <c r="L99"/>
      <c r="M99"/>
      <c r="N99"/>
      <c r="O99"/>
      <c r="P99"/>
      <c r="Q99"/>
    </row>
    <row r="100" spans="3:17" ht="12.75" hidden="1" x14ac:dyDescent="0.2">
      <c r="C100"/>
      <c r="D100"/>
      <c r="E100"/>
      <c r="F100"/>
      <c r="G100" s="99"/>
      <c r="H100" s="99"/>
      <c r="I100"/>
      <c r="J100"/>
      <c r="K100"/>
      <c r="L100"/>
      <c r="M100"/>
      <c r="N100"/>
      <c r="O100"/>
      <c r="P100"/>
      <c r="Q100"/>
    </row>
    <row r="101" spans="3:17" ht="12.75" x14ac:dyDescent="0.2">
      <c r="C101"/>
      <c r="D101"/>
      <c r="E101"/>
      <c r="F101"/>
      <c r="G101" s="99"/>
      <c r="H101" s="99"/>
      <c r="I101"/>
      <c r="J101"/>
      <c r="K101"/>
      <c r="L101"/>
      <c r="M101"/>
      <c r="N101"/>
      <c r="O101"/>
      <c r="P101"/>
      <c r="Q101"/>
    </row>
    <row r="102" spans="3:17" ht="12.75" x14ac:dyDescent="0.2">
      <c r="C102"/>
      <c r="D102"/>
      <c r="E102"/>
      <c r="F102"/>
      <c r="G102" s="99"/>
      <c r="H102" s="99"/>
      <c r="I102"/>
      <c r="J102"/>
      <c r="K102"/>
      <c r="L102"/>
      <c r="M102"/>
      <c r="N102"/>
      <c r="O102"/>
      <c r="P102"/>
      <c r="Q102"/>
    </row>
    <row r="103" spans="3:17" ht="12.75" hidden="1" x14ac:dyDescent="0.2">
      <c r="C103"/>
      <c r="D103"/>
      <c r="E103"/>
      <c r="F103"/>
      <c r="G103" s="99"/>
      <c r="H103" s="99"/>
      <c r="I103"/>
      <c r="J103"/>
      <c r="K103"/>
      <c r="L103"/>
      <c r="M103"/>
      <c r="N103"/>
      <c r="O103"/>
      <c r="P103"/>
      <c r="Q103"/>
    </row>
    <row r="104" spans="3:17" ht="12.75" x14ac:dyDescent="0.2">
      <c r="C104"/>
      <c r="D104"/>
      <c r="E104"/>
      <c r="F104"/>
      <c r="G104" s="99"/>
      <c r="H104" s="99"/>
      <c r="I104"/>
      <c r="J104"/>
      <c r="K104"/>
      <c r="L104"/>
      <c r="M104"/>
      <c r="N104"/>
      <c r="O104"/>
      <c r="P104"/>
      <c r="Q104"/>
    </row>
    <row r="105" spans="3:17" ht="12.75" x14ac:dyDescent="0.2">
      <c r="C105"/>
      <c r="D105"/>
      <c r="E105"/>
      <c r="F105"/>
      <c r="G105" s="99"/>
      <c r="H105" s="99"/>
      <c r="I105"/>
      <c r="J105"/>
      <c r="K105"/>
      <c r="L105"/>
      <c r="M105"/>
      <c r="N105"/>
      <c r="O105"/>
      <c r="P105"/>
      <c r="Q105"/>
    </row>
  </sheetData>
  <sheetProtection selectLockedCells="1"/>
  <phoneticPr fontId="19" type="noConversion"/>
  <pageMargins left="0.5" right="0.5" top="0.25" bottom="0.25" header="0.25" footer="0.25"/>
  <pageSetup scale="80" orientation="landscape" r:id="rId1"/>
  <headerFooter alignWithMargins="0">
    <oddFooter>&amp;CWhites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78"/>
  <sheetViews>
    <sheetView showGridLines="0" showRowColHeaders="0" workbookViewId="0"/>
  </sheetViews>
  <sheetFormatPr defaultColWidth="9.140625" defaultRowHeight="12.95" customHeight="1" x14ac:dyDescent="0.2"/>
  <cols>
    <col min="1" max="3" width="5.7109375" style="73" customWidth="1"/>
    <col min="4" max="4" width="6.85546875" style="73" customWidth="1"/>
    <col min="5" max="10" width="9.140625" style="73"/>
    <col min="11" max="11" width="9.42578125" style="73" customWidth="1"/>
    <col min="12" max="16384" width="9.140625" style="73"/>
  </cols>
  <sheetData>
    <row r="1" spans="1:2" ht="18" x14ac:dyDescent="0.25">
      <c r="A1" s="83" t="str">
        <f>'Adjustment Info'!A1</f>
        <v>Worksheet for Completeness of Case Ascertainment, version 2.2.b</v>
      </c>
    </row>
    <row r="2" spans="1:2" ht="12.95" customHeight="1" x14ac:dyDescent="0.25">
      <c r="A2" s="84" t="s">
        <v>126</v>
      </c>
    </row>
    <row r="4" spans="1:2" ht="12.95" customHeight="1" x14ac:dyDescent="0.25">
      <c r="A4" s="74" t="s">
        <v>118</v>
      </c>
    </row>
    <row r="5" spans="1:2" ht="12.95" customHeight="1" x14ac:dyDescent="0.25">
      <c r="A5" s="73" t="s">
        <v>127</v>
      </c>
      <c r="B5" s="84" t="s">
        <v>128</v>
      </c>
    </row>
    <row r="6" spans="1:2" ht="12.95" customHeight="1" x14ac:dyDescent="0.25">
      <c r="A6" s="73" t="s">
        <v>129</v>
      </c>
      <c r="B6" s="84" t="s">
        <v>130</v>
      </c>
    </row>
    <row r="7" spans="1:2" ht="12.95" customHeight="1" x14ac:dyDescent="0.25">
      <c r="A7" s="73" t="s">
        <v>131</v>
      </c>
      <c r="B7" s="84" t="s">
        <v>132</v>
      </c>
    </row>
    <row r="8" spans="1:2" ht="12.95" customHeight="1" x14ac:dyDescent="0.25">
      <c r="A8" s="73" t="s">
        <v>133</v>
      </c>
      <c r="B8" s="84" t="s">
        <v>134</v>
      </c>
    </row>
    <row r="9" spans="1:2" ht="12.95" customHeight="1" x14ac:dyDescent="0.25">
      <c r="B9" s="84" t="s">
        <v>135</v>
      </c>
    </row>
    <row r="10" spans="1:2" ht="12.95" customHeight="1" x14ac:dyDescent="0.25">
      <c r="A10" s="73" t="s">
        <v>136</v>
      </c>
      <c r="B10" s="84" t="s">
        <v>137</v>
      </c>
    </row>
    <row r="11" spans="1:2" ht="12.95" customHeight="1" x14ac:dyDescent="0.25">
      <c r="A11" s="73" t="s">
        <v>138</v>
      </c>
      <c r="B11" s="84" t="s">
        <v>139</v>
      </c>
    </row>
    <row r="14" spans="1:2" ht="12.95" customHeight="1" x14ac:dyDescent="0.25">
      <c r="A14" s="74" t="s">
        <v>140</v>
      </c>
    </row>
    <row r="15" spans="1:2" ht="12.95" customHeight="1" x14ac:dyDescent="0.25">
      <c r="A15" s="84" t="s">
        <v>141</v>
      </c>
    </row>
    <row r="16" spans="1:2" ht="12.95" customHeight="1" x14ac:dyDescent="0.25">
      <c r="B16" s="74" t="s">
        <v>142</v>
      </c>
    </row>
    <row r="17" spans="2:4" ht="12.95" customHeight="1" x14ac:dyDescent="0.25">
      <c r="B17" s="73" t="s">
        <v>143</v>
      </c>
      <c r="C17" s="84" t="s">
        <v>144</v>
      </c>
    </row>
    <row r="18" spans="2:4" ht="12.95" customHeight="1" x14ac:dyDescent="0.25">
      <c r="B18" s="73" t="s">
        <v>145</v>
      </c>
      <c r="C18" s="84" t="s">
        <v>146</v>
      </c>
    </row>
    <row r="20" spans="2:4" ht="12.95" customHeight="1" x14ac:dyDescent="0.25">
      <c r="B20" s="74" t="s">
        <v>147</v>
      </c>
    </row>
    <row r="21" spans="2:4" ht="12.95" customHeight="1" x14ac:dyDescent="0.25">
      <c r="B21" s="74"/>
      <c r="C21" s="84" t="s">
        <v>148</v>
      </c>
    </row>
    <row r="22" spans="2:4" ht="12.95" customHeight="1" x14ac:dyDescent="0.25">
      <c r="B22" s="73" t="s">
        <v>149</v>
      </c>
      <c r="C22" s="84" t="s">
        <v>150</v>
      </c>
    </row>
    <row r="23" spans="2:4" ht="12.95" customHeight="1" x14ac:dyDescent="0.25">
      <c r="B23" s="73" t="s">
        <v>151</v>
      </c>
      <c r="C23" s="84" t="s">
        <v>152</v>
      </c>
    </row>
    <row r="24" spans="2:4" ht="12.95" customHeight="1" x14ac:dyDescent="0.25">
      <c r="B24" s="73" t="s">
        <v>153</v>
      </c>
      <c r="C24" s="84" t="s">
        <v>154</v>
      </c>
    </row>
    <row r="25" spans="2:4" ht="12.95" customHeight="1" x14ac:dyDescent="0.25">
      <c r="B25" s="73" t="s">
        <v>155</v>
      </c>
      <c r="C25" s="84" t="s">
        <v>156</v>
      </c>
    </row>
    <row r="26" spans="2:4" ht="12.95" customHeight="1" x14ac:dyDescent="0.2">
      <c r="B26" s="72"/>
      <c r="C26" s="72"/>
    </row>
    <row r="27" spans="2:4" ht="12.75" customHeight="1" x14ac:dyDescent="0.25">
      <c r="B27" s="75" t="s">
        <v>157</v>
      </c>
      <c r="C27" s="72"/>
    </row>
    <row r="28" spans="2:4" ht="12.95" customHeight="1" x14ac:dyDescent="0.25">
      <c r="B28" s="73" t="s">
        <v>158</v>
      </c>
      <c r="C28" s="84" t="s">
        <v>286</v>
      </c>
      <c r="D28" s="84"/>
    </row>
    <row r="29" spans="2:4" ht="12.75" customHeight="1" x14ac:dyDescent="0.25">
      <c r="C29" s="84"/>
      <c r="D29" s="84" t="s">
        <v>85</v>
      </c>
    </row>
    <row r="30" spans="2:4" ht="12.95" customHeight="1" x14ac:dyDescent="0.25">
      <c r="C30" s="84"/>
      <c r="D30" s="84" t="s">
        <v>112</v>
      </c>
    </row>
    <row r="31" spans="2:4" ht="12.95" customHeight="1" x14ac:dyDescent="0.25">
      <c r="C31" s="84"/>
      <c r="D31" s="84" t="s">
        <v>121</v>
      </c>
    </row>
    <row r="32" spans="2:4" ht="12.95" customHeight="1" x14ac:dyDescent="0.25">
      <c r="C32" s="84"/>
      <c r="D32" s="84" t="s">
        <v>123</v>
      </c>
    </row>
    <row r="33" spans="2:5" ht="12.95" customHeight="1" x14ac:dyDescent="0.25">
      <c r="C33" s="74" t="s">
        <v>159</v>
      </c>
      <c r="D33" s="84" t="s">
        <v>160</v>
      </c>
    </row>
    <row r="34" spans="2:5" ht="12.95" customHeight="1" x14ac:dyDescent="0.25">
      <c r="D34" s="84" t="s">
        <v>161</v>
      </c>
    </row>
    <row r="35" spans="2:5" ht="12.95" customHeight="1" x14ac:dyDescent="0.25">
      <c r="D35" s="84" t="s">
        <v>162</v>
      </c>
    </row>
    <row r="36" spans="2:5" ht="12.95" customHeight="1" x14ac:dyDescent="0.25">
      <c r="D36" s="84" t="s">
        <v>163</v>
      </c>
    </row>
    <row r="37" spans="2:5" ht="12.95" customHeight="1" x14ac:dyDescent="0.25">
      <c r="D37" s="84" t="s">
        <v>164</v>
      </c>
    </row>
    <row r="38" spans="2:5" ht="12.95" customHeight="1" x14ac:dyDescent="0.25">
      <c r="D38" s="84" t="s">
        <v>165</v>
      </c>
    </row>
    <row r="39" spans="2:5" ht="12.95" customHeight="1" x14ac:dyDescent="0.25">
      <c r="E39" s="84" t="s">
        <v>166</v>
      </c>
    </row>
    <row r="40" spans="2:5" ht="12.95" customHeight="1" x14ac:dyDescent="0.25">
      <c r="E40" s="84" t="s">
        <v>167</v>
      </c>
    </row>
    <row r="41" spans="2:5" ht="12.95" customHeight="1" x14ac:dyDescent="0.2">
      <c r="B41" s="72"/>
      <c r="C41" s="72"/>
      <c r="D41" s="72"/>
    </row>
    <row r="42" spans="2:5" ht="12.95" customHeight="1" x14ac:dyDescent="0.25">
      <c r="C42" s="74" t="s">
        <v>159</v>
      </c>
      <c r="D42" s="84" t="s">
        <v>168</v>
      </c>
    </row>
    <row r="43" spans="2:5" ht="12.95" customHeight="1" x14ac:dyDescent="0.25">
      <c r="D43" s="84" t="s">
        <v>169</v>
      </c>
    </row>
    <row r="44" spans="2:5" ht="12.95" customHeight="1" x14ac:dyDescent="0.25">
      <c r="D44" s="84" t="s">
        <v>170</v>
      </c>
    </row>
    <row r="45" spans="2:5" ht="12.95" customHeight="1" x14ac:dyDescent="0.25">
      <c r="D45" s="84" t="s">
        <v>171</v>
      </c>
    </row>
    <row r="46" spans="2:5" ht="12.95" customHeight="1" x14ac:dyDescent="0.25">
      <c r="B46" s="73" t="s">
        <v>172</v>
      </c>
      <c r="C46" s="84" t="s">
        <v>173</v>
      </c>
    </row>
    <row r="47" spans="2:5" ht="12.95" customHeight="1" x14ac:dyDescent="0.2">
      <c r="C47" s="76" t="s">
        <v>174</v>
      </c>
    </row>
    <row r="48" spans="2:5" ht="12.95" customHeight="1" x14ac:dyDescent="0.25">
      <c r="D48" s="84" t="s">
        <v>175</v>
      </c>
    </row>
    <row r="49" spans="1:4" ht="12.95" customHeight="1" x14ac:dyDescent="0.25">
      <c r="D49" s="84" t="s">
        <v>176</v>
      </c>
    </row>
    <row r="50" spans="1:4" ht="12.95" customHeight="1" x14ac:dyDescent="0.25">
      <c r="D50" s="84" t="s">
        <v>177</v>
      </c>
    </row>
    <row r="51" spans="1:4" ht="12.95" customHeight="1" x14ac:dyDescent="0.25">
      <c r="C51" s="76" t="s">
        <v>2</v>
      </c>
      <c r="D51" s="84"/>
    </row>
    <row r="52" spans="1:4" ht="12.95" customHeight="1" x14ac:dyDescent="0.25">
      <c r="D52" s="84" t="s">
        <v>178</v>
      </c>
    </row>
    <row r="53" spans="1:4" ht="12.95" customHeight="1" x14ac:dyDescent="0.25">
      <c r="D53" s="84" t="s">
        <v>179</v>
      </c>
    </row>
    <row r="54" spans="1:4" ht="12.95" customHeight="1" x14ac:dyDescent="0.25">
      <c r="C54" s="72"/>
      <c r="D54" s="84" t="s">
        <v>180</v>
      </c>
    </row>
    <row r="55" spans="1:4" ht="12.95" customHeight="1" x14ac:dyDescent="0.2">
      <c r="C55" s="72"/>
      <c r="D55" s="72"/>
    </row>
    <row r="58" spans="1:4" ht="12.95" customHeight="1" x14ac:dyDescent="0.25">
      <c r="A58" s="74" t="s">
        <v>181</v>
      </c>
    </row>
    <row r="59" spans="1:4" ht="12.95" customHeight="1" x14ac:dyDescent="0.25">
      <c r="A59" s="84" t="s">
        <v>182</v>
      </c>
      <c r="B59" s="84"/>
    </row>
    <row r="60" spans="1:4" ht="12.95" customHeight="1" x14ac:dyDescent="0.25">
      <c r="A60" s="84"/>
      <c r="B60" s="84"/>
    </row>
    <row r="61" spans="1:4" ht="12.95" customHeight="1" x14ac:dyDescent="0.25">
      <c r="A61" s="84" t="s">
        <v>183</v>
      </c>
      <c r="B61" s="84"/>
    </row>
    <row r="62" spans="1:4" ht="12.95" customHeight="1" x14ac:dyDescent="0.25">
      <c r="A62" s="84" t="s">
        <v>184</v>
      </c>
      <c r="B62" s="84"/>
    </row>
    <row r="63" spans="1:4" ht="12.95" customHeight="1" x14ac:dyDescent="0.25">
      <c r="A63" s="84"/>
      <c r="B63" s="84" t="s">
        <v>185</v>
      </c>
    </row>
    <row r="64" spans="1:4" ht="12.95" customHeight="1" x14ac:dyDescent="0.25">
      <c r="A64" s="84"/>
      <c r="B64" s="84" t="s">
        <v>186</v>
      </c>
    </row>
    <row r="65" spans="1:2" ht="12.95" customHeight="1" x14ac:dyDescent="0.25">
      <c r="A65" s="84"/>
      <c r="B65" s="84" t="s">
        <v>187</v>
      </c>
    </row>
    <row r="66" spans="1:2" ht="12.95" customHeight="1" x14ac:dyDescent="0.25">
      <c r="A66" s="84"/>
      <c r="B66" s="84"/>
    </row>
    <row r="67" spans="1:2" ht="12.95" customHeight="1" x14ac:dyDescent="0.25">
      <c r="A67" s="84" t="s">
        <v>188</v>
      </c>
      <c r="B67" s="84"/>
    </row>
    <row r="68" spans="1:2" ht="12.95" customHeight="1" x14ac:dyDescent="0.25">
      <c r="A68" s="84" t="s">
        <v>189</v>
      </c>
      <c r="B68" s="84"/>
    </row>
    <row r="69" spans="1:2" ht="12.95" customHeight="1" x14ac:dyDescent="0.25">
      <c r="A69" s="84"/>
      <c r="B69" s="84"/>
    </row>
    <row r="70" spans="1:2" ht="12.95" customHeight="1" x14ac:dyDescent="0.25">
      <c r="A70" s="84" t="s">
        <v>190</v>
      </c>
      <c r="B70" s="84"/>
    </row>
    <row r="73" spans="1:2" ht="12.95" customHeight="1" x14ac:dyDescent="0.25">
      <c r="A73" s="74" t="s">
        <v>191</v>
      </c>
    </row>
    <row r="74" spans="1:2" ht="12.95" customHeight="1" x14ac:dyDescent="0.25">
      <c r="A74" s="84" t="s">
        <v>192</v>
      </c>
    </row>
    <row r="76" spans="1:2" ht="12.95" customHeight="1" x14ac:dyDescent="0.25">
      <c r="A76" s="74" t="s">
        <v>159</v>
      </c>
    </row>
    <row r="77" spans="1:2" ht="12.95" customHeight="1" x14ac:dyDescent="0.25">
      <c r="A77" s="84" t="s">
        <v>193</v>
      </c>
    </row>
    <row r="78" spans="1:2" ht="12.95" customHeight="1" x14ac:dyDescent="0.25">
      <c r="B78" s="84" t="s">
        <v>267</v>
      </c>
    </row>
  </sheetData>
  <sheetProtection sheet="1" objects="1" scenarios="1"/>
  <phoneticPr fontId="19" type="noConversion"/>
  <pageMargins left="0.5" right="0.5" top="0.5" bottom="1" header="0.5" footer="0.5"/>
  <pageSetup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O119"/>
  <sheetViews>
    <sheetView showGridLines="0" showRowColHeaders="0" showOutlineSymbols="0" workbookViewId="0"/>
  </sheetViews>
  <sheetFormatPr defaultColWidth="9.140625" defaultRowHeight="12" customHeight="1" x14ac:dyDescent="0.2"/>
  <cols>
    <col min="1" max="1" width="27.7109375" style="2" customWidth="1"/>
    <col min="2" max="8" width="9.140625" style="6"/>
    <col min="9" max="9" width="14.5703125" style="6" customWidth="1"/>
    <col min="10" max="10" width="9.140625" style="6"/>
    <col min="11" max="11" width="9.42578125" style="7" customWidth="1"/>
    <col min="12" max="12" width="9.140625" style="6"/>
    <col min="13" max="13" width="11.85546875" style="6" customWidth="1"/>
    <col min="14" max="14" width="16.140625" style="6" customWidth="1"/>
    <col min="15" max="16384" width="9.140625" style="2"/>
  </cols>
  <sheetData>
    <row r="1" spans="1:14" ht="18" x14ac:dyDescent="0.25">
      <c r="A1" s="83" t="str">
        <f>'Adjustment Info'!A1</f>
        <v>Worksheet for Completeness of Case Ascertainment, version 2.2.b</v>
      </c>
    </row>
    <row r="3" spans="1:14" ht="12" customHeight="1" x14ac:dyDescent="0.2">
      <c r="A3" t="s">
        <v>194</v>
      </c>
    </row>
    <row r="4" spans="1:14" ht="12" customHeight="1" x14ac:dyDescent="0.2">
      <c r="A4"/>
    </row>
    <row r="5" spans="1:14" ht="12" customHeight="1" thickBot="1" x14ac:dyDescent="0.25">
      <c r="B5" s="124" t="s">
        <v>195</v>
      </c>
      <c r="C5" s="125"/>
      <c r="D5" s="126"/>
      <c r="E5" s="124" t="s">
        <v>82</v>
      </c>
      <c r="F5" s="125"/>
      <c r="G5" s="126"/>
      <c r="H5" s="124" t="s">
        <v>289</v>
      </c>
      <c r="I5" s="126"/>
      <c r="J5" s="124" t="s">
        <v>83</v>
      </c>
      <c r="K5" s="125"/>
      <c r="L5" s="126"/>
      <c r="M5" s="124" t="s">
        <v>84</v>
      </c>
      <c r="N5" s="126"/>
    </row>
    <row r="6" spans="1:14" ht="12" customHeight="1" x14ac:dyDescent="0.2">
      <c r="A6" s="17" t="s">
        <v>196</v>
      </c>
      <c r="B6" s="124" t="s">
        <v>86</v>
      </c>
      <c r="C6" s="125"/>
      <c r="D6" s="126"/>
      <c r="E6" s="124" t="s">
        <v>86</v>
      </c>
      <c r="F6" s="125"/>
      <c r="G6" s="126"/>
      <c r="H6" s="171" t="s">
        <v>87</v>
      </c>
      <c r="I6" s="171" t="s">
        <v>290</v>
      </c>
      <c r="J6" s="171" t="s">
        <v>88</v>
      </c>
      <c r="K6" s="174"/>
      <c r="L6" s="171" t="s">
        <v>89</v>
      </c>
      <c r="M6" s="171" t="s">
        <v>87</v>
      </c>
      <c r="N6" s="171" t="s">
        <v>90</v>
      </c>
    </row>
    <row r="7" spans="1:14" ht="12" customHeight="1" thickBot="1" x14ac:dyDescent="0.25">
      <c r="A7" s="19"/>
      <c r="B7" s="170">
        <v>2001</v>
      </c>
      <c r="C7" s="171" t="s">
        <v>273</v>
      </c>
      <c r="D7" s="171" t="s">
        <v>91</v>
      </c>
      <c r="E7" s="171" t="s">
        <v>274</v>
      </c>
      <c r="F7" s="171" t="s">
        <v>274</v>
      </c>
      <c r="G7" s="171" t="s">
        <v>91</v>
      </c>
      <c r="H7" s="173" t="s">
        <v>92</v>
      </c>
      <c r="I7" s="173" t="s">
        <v>4</v>
      </c>
      <c r="J7" s="173" t="s">
        <v>274</v>
      </c>
      <c r="K7" s="175" t="s">
        <v>93</v>
      </c>
      <c r="L7" s="173" t="s">
        <v>273</v>
      </c>
      <c r="M7" s="173" t="s">
        <v>92</v>
      </c>
      <c r="N7" s="173" t="s">
        <v>4</v>
      </c>
    </row>
    <row r="8" spans="1:14" ht="12" customHeight="1" thickBot="1" x14ac:dyDescent="0.25">
      <c r="A8" s="16" t="s">
        <v>94</v>
      </c>
      <c r="B8" s="172" t="s">
        <v>92</v>
      </c>
      <c r="C8" s="172" t="s">
        <v>95</v>
      </c>
      <c r="D8" s="172" t="s">
        <v>96</v>
      </c>
      <c r="E8" s="172" t="s">
        <v>92</v>
      </c>
      <c r="F8" s="172" t="s">
        <v>95</v>
      </c>
      <c r="G8" s="172" t="s">
        <v>96</v>
      </c>
      <c r="H8" s="172" t="s">
        <v>97</v>
      </c>
      <c r="I8" s="172" t="s">
        <v>5</v>
      </c>
      <c r="J8" s="172" t="s">
        <v>98</v>
      </c>
      <c r="K8" s="176" t="s">
        <v>99</v>
      </c>
      <c r="L8" s="172" t="s">
        <v>98</v>
      </c>
      <c r="M8" s="172" t="s">
        <v>97</v>
      </c>
      <c r="N8" s="172" t="s">
        <v>5</v>
      </c>
    </row>
    <row r="9" spans="1:14" ht="12" customHeight="1" x14ac:dyDescent="0.2">
      <c r="A9" s="53"/>
      <c r="B9" s="77" t="s">
        <v>197</v>
      </c>
      <c r="C9" s="78" t="s">
        <v>198</v>
      </c>
      <c r="D9" s="56" t="s">
        <v>199</v>
      </c>
      <c r="E9" s="54" t="s">
        <v>200</v>
      </c>
      <c r="F9" s="55" t="s">
        <v>201</v>
      </c>
      <c r="G9" s="55" t="s">
        <v>202</v>
      </c>
      <c r="H9" s="54" t="s">
        <v>203</v>
      </c>
      <c r="I9" s="55" t="s">
        <v>204</v>
      </c>
      <c r="J9" s="77" t="s">
        <v>205</v>
      </c>
      <c r="K9" s="55" t="s">
        <v>206</v>
      </c>
      <c r="L9" s="55" t="s">
        <v>207</v>
      </c>
      <c r="M9" s="54" t="s">
        <v>208</v>
      </c>
      <c r="N9" s="56" t="s">
        <v>209</v>
      </c>
    </row>
    <row r="10" spans="1:14" ht="12" customHeight="1" x14ac:dyDescent="0.2">
      <c r="A10" s="19"/>
      <c r="B10" s="30"/>
      <c r="C10" s="22"/>
      <c r="D10" s="23"/>
      <c r="E10" s="30"/>
      <c r="F10" s="22"/>
      <c r="G10" s="22"/>
      <c r="H10" s="30"/>
      <c r="I10" s="22"/>
      <c r="J10" s="30"/>
      <c r="K10" s="26"/>
      <c r="L10" s="22"/>
      <c r="M10" s="30"/>
      <c r="N10" s="23"/>
    </row>
    <row r="11" spans="1:14" ht="12" customHeight="1" x14ac:dyDescent="0.2">
      <c r="A11" s="1"/>
      <c r="B11" s="22"/>
      <c r="C11" s="22"/>
      <c r="E11" s="22"/>
      <c r="F11" s="22"/>
      <c r="G11" s="22"/>
      <c r="H11" s="22"/>
      <c r="I11" s="22"/>
      <c r="J11" s="22"/>
      <c r="K11" s="26"/>
      <c r="M11" s="22"/>
      <c r="N11" s="23"/>
    </row>
    <row r="12" spans="1:14" ht="12" customHeight="1" x14ac:dyDescent="0.2">
      <c r="A12" s="1"/>
      <c r="C12" s="6" t="s">
        <v>210</v>
      </c>
      <c r="E12" s="22"/>
      <c r="F12" s="22"/>
      <c r="G12" s="22"/>
      <c r="H12" s="22"/>
      <c r="I12" s="22"/>
      <c r="J12" s="6" t="s">
        <v>211</v>
      </c>
      <c r="K12" s="26"/>
      <c r="L12" s="22"/>
      <c r="M12" s="22"/>
      <c r="N12" s="23"/>
    </row>
    <row r="13" spans="1:14" ht="12" customHeight="1" x14ac:dyDescent="0.2">
      <c r="A13" s="1"/>
      <c r="B13" s="6" t="s">
        <v>212</v>
      </c>
      <c r="C13" s="22"/>
      <c r="D13" s="22"/>
      <c r="E13" s="22"/>
      <c r="F13" s="22"/>
      <c r="G13" s="22"/>
      <c r="H13" s="22"/>
      <c r="I13" s="22"/>
      <c r="J13" s="22"/>
      <c r="K13" s="26"/>
      <c r="L13" s="22"/>
      <c r="M13" s="22"/>
      <c r="N13" s="23"/>
    </row>
    <row r="14" spans="1:14" ht="12.75" thickBot="1" x14ac:dyDescent="0.25">
      <c r="A14" s="3" t="s">
        <v>213</v>
      </c>
      <c r="B14" s="48"/>
      <c r="C14" s="11"/>
      <c r="D14" s="11"/>
      <c r="E14" s="11"/>
      <c r="F14" s="11"/>
      <c r="G14" s="11"/>
      <c r="H14" s="48"/>
      <c r="I14" s="11"/>
      <c r="J14" s="11"/>
      <c r="K14" s="14"/>
      <c r="L14" s="11"/>
      <c r="M14" s="48"/>
      <c r="N14" s="143" t="s">
        <v>214</v>
      </c>
    </row>
    <row r="15" spans="1:14" x14ac:dyDescent="0.2">
      <c r="A15" s="1"/>
      <c r="B15" s="49"/>
      <c r="C15" s="8"/>
      <c r="D15" s="8"/>
      <c r="E15" s="8"/>
      <c r="F15" s="8"/>
      <c r="G15" s="8"/>
      <c r="H15" s="49"/>
      <c r="I15" s="8"/>
      <c r="J15" s="8"/>
      <c r="K15" s="10"/>
      <c r="L15" s="8"/>
      <c r="M15" s="49"/>
      <c r="N15" s="142"/>
    </row>
    <row r="16" spans="1:14" ht="12" customHeight="1" x14ac:dyDescent="0.2">
      <c r="A16" t="s">
        <v>215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" customHeight="1" x14ac:dyDescent="0.2">
      <c r="A17" t="s">
        <v>216</v>
      </c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2" customHeight="1" x14ac:dyDescent="0.2">
      <c r="A18" t="s">
        <v>217</v>
      </c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2" customHeight="1" x14ac:dyDescent="0.2">
      <c r="A19" t="s">
        <v>218</v>
      </c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" customHeight="1" x14ac:dyDescent="0.2">
      <c r="A20" t="s">
        <v>219</v>
      </c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" customHeight="1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2" customHeight="1" x14ac:dyDescent="0.2">
      <c r="A22" t="s">
        <v>220</v>
      </c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" customHeight="1" x14ac:dyDescent="0.2">
      <c r="A23" s="140" t="s">
        <v>221</v>
      </c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" customHeight="1" x14ac:dyDescent="0.2">
      <c r="A24" t="s">
        <v>222</v>
      </c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" customHeight="1" x14ac:dyDescent="0.2">
      <c r="A25" t="s">
        <v>223</v>
      </c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" customHeight="1" x14ac:dyDescent="0.2">
      <c r="A27" s="21" t="s">
        <v>224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" customHeight="1" x14ac:dyDescent="0.2">
      <c r="A29" s="136" t="s">
        <v>174</v>
      </c>
      <c r="B29" s="137"/>
      <c r="C29" s="136" t="s">
        <v>2</v>
      </c>
      <c r="D29" s="137"/>
      <c r="E29" s="136" t="s">
        <v>3</v>
      </c>
      <c r="F29" s="137"/>
      <c r="G29"/>
      <c r="H29"/>
      <c r="I29"/>
      <c r="J29"/>
      <c r="K29"/>
      <c r="L29"/>
      <c r="M29"/>
      <c r="N29"/>
    </row>
    <row r="30" spans="1:14" ht="12" customHeight="1" x14ac:dyDescent="0.2">
      <c r="A30" s="36" t="s">
        <v>4</v>
      </c>
      <c r="B30" s="51"/>
      <c r="C30" s="36" t="s">
        <v>4</v>
      </c>
      <c r="D30" s="51"/>
      <c r="E30" s="36" t="s">
        <v>4</v>
      </c>
      <c r="F30" s="51"/>
      <c r="G30"/>
      <c r="H30"/>
      <c r="I30"/>
      <c r="J30"/>
      <c r="K30"/>
      <c r="L30"/>
      <c r="M30"/>
      <c r="N30"/>
    </row>
    <row r="31" spans="1:14" ht="12" customHeight="1" thickBot="1" x14ac:dyDescent="0.25">
      <c r="A31" s="37" t="s">
        <v>5</v>
      </c>
      <c r="B31" s="52" t="s">
        <v>6</v>
      </c>
      <c r="C31" s="37" t="s">
        <v>5</v>
      </c>
      <c r="D31" s="52" t="s">
        <v>6</v>
      </c>
      <c r="E31" s="37" t="s">
        <v>5</v>
      </c>
      <c r="F31" s="52" t="s">
        <v>6</v>
      </c>
      <c r="G31"/>
      <c r="H31"/>
      <c r="I31"/>
      <c r="J31"/>
      <c r="K31"/>
      <c r="L31"/>
      <c r="M31"/>
      <c r="N31"/>
    </row>
    <row r="32" spans="1:14" ht="12" customHeight="1" x14ac:dyDescent="0.2">
      <c r="A32" s="57" t="s">
        <v>225</v>
      </c>
      <c r="B32" s="58" t="s">
        <v>226</v>
      </c>
      <c r="C32" s="57" t="s">
        <v>227</v>
      </c>
      <c r="D32" s="58" t="s">
        <v>228</v>
      </c>
      <c r="E32" s="57" t="s">
        <v>229</v>
      </c>
      <c r="F32" s="58" t="s">
        <v>230</v>
      </c>
      <c r="G32"/>
      <c r="H32"/>
      <c r="I32"/>
      <c r="J32"/>
      <c r="K32"/>
      <c r="L32"/>
      <c r="M32"/>
      <c r="N32"/>
    </row>
    <row r="33" spans="1:15" ht="12" customHeight="1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5" ht="12" customHeight="1" x14ac:dyDescent="0.2">
      <c r="A34" t="s">
        <v>268</v>
      </c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5" ht="12" customHeight="1" x14ac:dyDescent="0.2">
      <c r="A35" t="s">
        <v>269</v>
      </c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5" ht="12" customHeight="1" x14ac:dyDescent="0.2">
      <c r="A36" t="s">
        <v>270</v>
      </c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5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5" ht="12" customHeigh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5" ht="12" customHeight="1" x14ac:dyDescent="0.2">
      <c r="A39" s="21" t="s">
        <v>231</v>
      </c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5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5" ht="12" customHeight="1" x14ac:dyDescent="0.2">
      <c r="A41" s="63" t="s">
        <v>232</v>
      </c>
      <c r="B41" t="s">
        <v>275</v>
      </c>
      <c r="C41"/>
      <c r="D41"/>
      <c r="E41"/>
      <c r="F41"/>
      <c r="G41"/>
      <c r="H41"/>
      <c r="I41"/>
      <c r="J41"/>
      <c r="K41"/>
      <c r="L41"/>
      <c r="M41"/>
      <c r="N41"/>
    </row>
    <row r="42" spans="1:15" ht="12" customHeight="1" x14ac:dyDescent="0.2">
      <c r="A42" s="64" t="s">
        <v>233</v>
      </c>
      <c r="B42" t="s">
        <v>9</v>
      </c>
      <c r="C42"/>
      <c r="D42"/>
      <c r="E42"/>
      <c r="F42"/>
      <c r="G42"/>
      <c r="H42"/>
      <c r="I42"/>
      <c r="J42"/>
      <c r="K42"/>
      <c r="L42"/>
      <c r="M42"/>
      <c r="N42"/>
    </row>
    <row r="43" spans="1:15" ht="12" customHeight="1" x14ac:dyDescent="0.2">
      <c r="A43" s="59" t="s">
        <v>234</v>
      </c>
      <c r="B43" t="s">
        <v>235</v>
      </c>
      <c r="C43"/>
      <c r="D43"/>
      <c r="E43"/>
      <c r="F43"/>
      <c r="G43"/>
      <c r="H43"/>
      <c r="I43"/>
      <c r="J43"/>
      <c r="K43"/>
      <c r="L43"/>
      <c r="M43"/>
      <c r="N43"/>
    </row>
    <row r="44" spans="1:15" ht="12" customHeight="1" x14ac:dyDescent="0.2">
      <c r="A44" s="60" t="s">
        <v>236</v>
      </c>
      <c r="B44" t="s">
        <v>276</v>
      </c>
      <c r="C44"/>
      <c r="D44"/>
      <c r="E44"/>
      <c r="F44"/>
      <c r="G44"/>
      <c r="H44"/>
      <c r="I44"/>
      <c r="J44"/>
      <c r="K44"/>
      <c r="L44"/>
      <c r="M44"/>
      <c r="N44"/>
      <c r="O44" s="8"/>
    </row>
    <row r="45" spans="1:15" ht="12" customHeight="1" x14ac:dyDescent="0.2">
      <c r="A45" s="60" t="s">
        <v>237</v>
      </c>
      <c r="B45" t="s">
        <v>277</v>
      </c>
      <c r="C45"/>
      <c r="D45"/>
      <c r="E45"/>
      <c r="F45"/>
      <c r="G45"/>
      <c r="H45"/>
      <c r="I45"/>
      <c r="J45"/>
      <c r="K45"/>
      <c r="L45"/>
      <c r="M45"/>
      <c r="N45"/>
    </row>
    <row r="46" spans="1:15" ht="12" customHeight="1" x14ac:dyDescent="0.2">
      <c r="A46" s="59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5" ht="12" customHeight="1" x14ac:dyDescent="0.2">
      <c r="A47" s="61" t="s">
        <v>238</v>
      </c>
      <c r="B47" s="62" t="s">
        <v>278</v>
      </c>
      <c r="C47"/>
      <c r="D47"/>
      <c r="E47"/>
      <c r="F47"/>
      <c r="G47"/>
      <c r="H47"/>
      <c r="I47"/>
      <c r="J47"/>
      <c r="K47"/>
      <c r="L47"/>
      <c r="M47"/>
      <c r="N47"/>
    </row>
    <row r="48" spans="1:15" ht="12" customHeight="1" x14ac:dyDescent="0.2">
      <c r="A48" s="61"/>
      <c r="B48" s="62" t="s">
        <v>8</v>
      </c>
      <c r="C48"/>
      <c r="D48"/>
      <c r="E48"/>
      <c r="F48"/>
      <c r="G48"/>
      <c r="H48"/>
      <c r="I48"/>
      <c r="J48"/>
      <c r="K48"/>
      <c r="L48"/>
      <c r="M48"/>
      <c r="N48"/>
    </row>
    <row r="49" spans="1:14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" customHeight="1" x14ac:dyDescent="0.2">
      <c r="A50" t="s">
        <v>239</v>
      </c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" customHeight="1" x14ac:dyDescent="0.2">
      <c r="A51" t="s">
        <v>240</v>
      </c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5" ht="12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</sheetData>
  <sheetProtection sheet="1" objects="1" scenarios="1"/>
  <phoneticPr fontId="19" type="noConversion"/>
  <pageMargins left="0.5" right="0.5" top="0.5" bottom="0.5" header="0.5" footer="0.5"/>
  <pageSetup scale="80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indexed="10"/>
  </sheetPr>
  <dimension ref="A1:FH147"/>
  <sheetViews>
    <sheetView workbookViewId="0"/>
  </sheetViews>
  <sheetFormatPr defaultRowHeight="12.75" x14ac:dyDescent="0.2"/>
  <cols>
    <col min="1" max="1" width="94.140625" style="90" bestFit="1" customWidth="1"/>
    <col min="2" max="5" width="10.140625" hidden="1" customWidth="1"/>
    <col min="6" max="7" width="9.140625" hidden="1" customWidth="1"/>
    <col min="8" max="11" width="10.140625" hidden="1" customWidth="1"/>
    <col min="12" max="13" width="9.140625" hidden="1" customWidth="1"/>
    <col min="14" max="17" width="10.140625" hidden="1" customWidth="1"/>
    <col min="18" max="19" width="9.140625" hidden="1" customWidth="1"/>
    <col min="20" max="23" width="10.140625" hidden="1" customWidth="1"/>
    <col min="24" max="25" width="9.140625" hidden="1" customWidth="1"/>
    <col min="26" max="29" width="10.140625" hidden="1" customWidth="1"/>
    <col min="30" max="31" width="9.140625" hidden="1" customWidth="1"/>
    <col min="32" max="35" width="10.140625" hidden="1" customWidth="1"/>
    <col min="36" max="37" width="9.140625" hidden="1" customWidth="1"/>
    <col min="38" max="41" width="10.140625" hidden="1" customWidth="1"/>
    <col min="42" max="43" width="9.140625" hidden="1" customWidth="1"/>
    <col min="44" max="47" width="10.140625" hidden="1" customWidth="1"/>
    <col min="48" max="49" width="0" hidden="1" customWidth="1"/>
    <col min="50" max="53" width="10.140625" hidden="1" customWidth="1"/>
    <col min="54" max="55" width="0" hidden="1" customWidth="1"/>
    <col min="56" max="59" width="10.140625" hidden="1" customWidth="1"/>
    <col min="60" max="61" width="0" hidden="1" customWidth="1"/>
    <col min="62" max="65" width="10.140625" hidden="1" customWidth="1"/>
    <col min="66" max="67" width="0" hidden="1" customWidth="1"/>
    <col min="68" max="71" width="10.140625" hidden="1" customWidth="1"/>
    <col min="72" max="73" width="0" hidden="1" customWidth="1"/>
    <col min="74" max="77" width="10.140625" hidden="1" customWidth="1"/>
    <col min="78" max="79" width="0" hidden="1" customWidth="1"/>
    <col min="80" max="83" width="10.140625" style="260" hidden="1" customWidth="1"/>
    <col min="84" max="85" width="0" style="260" hidden="1" customWidth="1"/>
    <col min="86" max="89" width="10.140625" style="260" hidden="1" customWidth="1"/>
    <col min="90" max="91" width="0" style="260" hidden="1" customWidth="1"/>
    <col min="92" max="95" width="10.140625" bestFit="1" customWidth="1"/>
    <col min="98" max="101" width="10.140625" bestFit="1" customWidth="1"/>
    <col min="104" max="107" width="10.140625" style="260" bestFit="1" customWidth="1"/>
    <col min="108" max="109" width="9.140625" style="260"/>
    <col min="110" max="113" width="10.140625" style="260" bestFit="1" customWidth="1"/>
    <col min="114" max="115" width="9.140625" style="260"/>
    <col min="116" max="119" width="10.140625" style="260" bestFit="1" customWidth="1"/>
    <col min="120" max="121" width="9.140625" style="260"/>
    <col min="122" max="125" width="10.140625" style="260" bestFit="1" customWidth="1"/>
    <col min="126" max="127" width="9.140625" style="260"/>
    <col min="128" max="131" width="10.140625" style="260" bestFit="1" customWidth="1"/>
    <col min="132" max="133" width="9.140625" style="260"/>
    <col min="134" max="137" width="10.140625" style="260" bestFit="1" customWidth="1"/>
    <col min="138" max="139" width="9.140625" style="260"/>
    <col min="140" max="143" width="10.140625" style="260" bestFit="1" customWidth="1"/>
    <col min="144" max="145" width="9.140625" style="260"/>
    <col min="146" max="149" width="10.140625" style="260" bestFit="1" customWidth="1"/>
    <col min="150" max="151" width="9.140625" style="260"/>
    <col min="152" max="155" width="10.140625" style="260" bestFit="1" customWidth="1"/>
    <col min="156" max="157" width="9.140625" style="260"/>
  </cols>
  <sheetData>
    <row r="1" spans="1:157" s="90" customFormat="1" ht="18" customHeight="1" x14ac:dyDescent="0.25">
      <c r="A1" s="139" t="s">
        <v>282</v>
      </c>
      <c r="B1" s="140"/>
      <c r="C1" s="140"/>
      <c r="D1" s="140"/>
      <c r="E1" s="140"/>
      <c r="F1" s="140"/>
    </row>
    <row r="2" spans="1:157" s="90" customFormat="1" x14ac:dyDescent="0.2">
      <c r="A2" s="138" t="s">
        <v>340</v>
      </c>
      <c r="B2" s="140"/>
      <c r="C2" s="140"/>
      <c r="D2" s="140"/>
      <c r="E2" s="140"/>
      <c r="F2" s="140"/>
    </row>
    <row r="3" spans="1:157" s="90" customFormat="1" x14ac:dyDescent="0.2">
      <c r="A3" s="138" t="s">
        <v>339</v>
      </c>
      <c r="B3" s="140"/>
      <c r="C3" s="140"/>
      <c r="D3" s="140"/>
      <c r="E3" s="140"/>
      <c r="F3" s="140"/>
      <c r="G3" s="140"/>
    </row>
    <row r="4" spans="1:157" s="90" customFormat="1" ht="13.5" thickBot="1" x14ac:dyDescent="0.25">
      <c r="A4" s="111"/>
    </row>
    <row r="5" spans="1:157" s="259" customFormat="1" ht="13.5" thickBot="1" x14ac:dyDescent="0.25">
      <c r="A5" s="252"/>
      <c r="B5" s="253">
        <v>1995</v>
      </c>
      <c r="C5" s="186">
        <v>1995</v>
      </c>
      <c r="D5" s="254" t="s">
        <v>294</v>
      </c>
      <c r="E5" s="186">
        <v>1995</v>
      </c>
      <c r="F5" s="186">
        <v>1995</v>
      </c>
      <c r="G5" s="255">
        <v>1995</v>
      </c>
      <c r="H5" s="253">
        <v>1996</v>
      </c>
      <c r="I5" s="186">
        <v>1996</v>
      </c>
      <c r="J5" s="254" t="s">
        <v>295</v>
      </c>
      <c r="K5" s="186">
        <v>1996</v>
      </c>
      <c r="L5" s="186">
        <v>1996</v>
      </c>
      <c r="M5" s="255">
        <v>1996</v>
      </c>
      <c r="N5" s="253">
        <v>1997</v>
      </c>
      <c r="O5" s="186">
        <v>1997</v>
      </c>
      <c r="P5" s="254" t="s">
        <v>296</v>
      </c>
      <c r="Q5" s="186">
        <v>1997</v>
      </c>
      <c r="R5" s="186">
        <v>1997</v>
      </c>
      <c r="S5" s="255">
        <v>1997</v>
      </c>
      <c r="T5" s="253">
        <v>1998</v>
      </c>
      <c r="U5" s="186">
        <v>1998</v>
      </c>
      <c r="V5" s="254" t="s">
        <v>297</v>
      </c>
      <c r="W5" s="186">
        <v>1998</v>
      </c>
      <c r="X5" s="186">
        <v>1998</v>
      </c>
      <c r="Y5" s="255">
        <v>1998</v>
      </c>
      <c r="Z5" s="253">
        <v>1999</v>
      </c>
      <c r="AA5" s="186">
        <v>1999</v>
      </c>
      <c r="AB5" s="254" t="s">
        <v>292</v>
      </c>
      <c r="AC5" s="186">
        <v>1999</v>
      </c>
      <c r="AD5" s="186">
        <v>1999</v>
      </c>
      <c r="AE5" s="255">
        <v>1999</v>
      </c>
      <c r="AF5" s="256">
        <v>2000</v>
      </c>
      <c r="AG5" s="188">
        <v>2000</v>
      </c>
      <c r="AH5" s="257" t="s">
        <v>293</v>
      </c>
      <c r="AI5" s="188">
        <v>2000</v>
      </c>
      <c r="AJ5" s="188">
        <v>2000</v>
      </c>
      <c r="AK5" s="258">
        <v>2000</v>
      </c>
      <c r="AL5" s="256">
        <v>2001</v>
      </c>
      <c r="AM5" s="188">
        <v>2001</v>
      </c>
      <c r="AN5" s="257" t="s">
        <v>298</v>
      </c>
      <c r="AO5" s="188">
        <v>2001</v>
      </c>
      <c r="AP5" s="188">
        <v>2001</v>
      </c>
      <c r="AQ5" s="258">
        <v>2001</v>
      </c>
      <c r="AR5" s="256">
        <v>2002</v>
      </c>
      <c r="AS5" s="188">
        <v>2002</v>
      </c>
      <c r="AT5" s="257" t="s">
        <v>299</v>
      </c>
      <c r="AU5" s="188">
        <v>2002</v>
      </c>
      <c r="AV5" s="188">
        <v>2002</v>
      </c>
      <c r="AW5" s="258">
        <v>2002</v>
      </c>
      <c r="AX5" s="256">
        <v>2003</v>
      </c>
      <c r="AY5" s="188">
        <v>2003</v>
      </c>
      <c r="AZ5" s="257">
        <v>2003</v>
      </c>
      <c r="BA5" s="188">
        <v>2003</v>
      </c>
      <c r="BB5" s="188">
        <v>2003</v>
      </c>
      <c r="BC5" s="258">
        <v>2003</v>
      </c>
      <c r="BD5" s="256">
        <v>2004</v>
      </c>
      <c r="BE5" s="188">
        <v>2004</v>
      </c>
      <c r="BF5" s="257">
        <v>2004</v>
      </c>
      <c r="BG5" s="188">
        <v>2004</v>
      </c>
      <c r="BH5" s="188">
        <v>2004</v>
      </c>
      <c r="BI5" s="258">
        <v>2004</v>
      </c>
      <c r="BJ5" s="256">
        <v>2005</v>
      </c>
      <c r="BK5" s="188">
        <v>2005</v>
      </c>
      <c r="BL5" s="257" t="s">
        <v>314</v>
      </c>
      <c r="BM5" s="188">
        <v>2005</v>
      </c>
      <c r="BN5" s="188">
        <v>2005</v>
      </c>
      <c r="BO5" s="258">
        <v>2005</v>
      </c>
      <c r="BP5" s="256">
        <v>2006</v>
      </c>
      <c r="BQ5" s="256">
        <v>2006</v>
      </c>
      <c r="BR5" s="256">
        <v>2006</v>
      </c>
      <c r="BS5" s="256">
        <v>2006</v>
      </c>
      <c r="BT5" s="256">
        <v>2006</v>
      </c>
      <c r="BU5" s="256">
        <v>2006</v>
      </c>
      <c r="BV5" s="256">
        <v>2007</v>
      </c>
      <c r="BW5" s="256">
        <v>2007</v>
      </c>
      <c r="BX5" s="256">
        <v>2007</v>
      </c>
      <c r="BY5" s="256">
        <v>2007</v>
      </c>
      <c r="BZ5" s="256">
        <v>2007</v>
      </c>
      <c r="CA5" s="262">
        <v>2007</v>
      </c>
      <c r="CB5" s="256">
        <v>2008</v>
      </c>
      <c r="CC5" s="256">
        <v>2008</v>
      </c>
      <c r="CD5" s="256">
        <v>2008</v>
      </c>
      <c r="CE5" s="256">
        <v>2008</v>
      </c>
      <c r="CF5" s="256">
        <v>2008</v>
      </c>
      <c r="CG5" s="262">
        <v>2008</v>
      </c>
      <c r="CH5" s="256">
        <v>2009</v>
      </c>
      <c r="CI5" s="256">
        <v>2009</v>
      </c>
      <c r="CJ5" s="256">
        <v>2009</v>
      </c>
      <c r="CK5" s="256">
        <v>2009</v>
      </c>
      <c r="CL5" s="256">
        <v>2009</v>
      </c>
      <c r="CM5" s="262">
        <v>2009</v>
      </c>
      <c r="CN5" s="256">
        <v>2010</v>
      </c>
      <c r="CO5" s="256">
        <v>2010</v>
      </c>
      <c r="CP5" s="256">
        <v>2010</v>
      </c>
      <c r="CQ5" s="256">
        <v>2010</v>
      </c>
      <c r="CR5" s="256">
        <v>2010</v>
      </c>
      <c r="CS5" s="262">
        <v>2010</v>
      </c>
      <c r="CT5" s="256">
        <v>2011</v>
      </c>
      <c r="CU5" s="256">
        <v>2011</v>
      </c>
      <c r="CV5" s="256">
        <v>2011</v>
      </c>
      <c r="CW5" s="256">
        <v>2011</v>
      </c>
      <c r="CX5" s="256">
        <v>2011</v>
      </c>
      <c r="CY5" s="262">
        <v>2011</v>
      </c>
      <c r="CZ5" s="256">
        <v>2012</v>
      </c>
      <c r="DA5" s="256">
        <v>2012</v>
      </c>
      <c r="DB5" s="256">
        <v>2012</v>
      </c>
      <c r="DC5" s="256">
        <v>2012</v>
      </c>
      <c r="DD5" s="256">
        <v>2012</v>
      </c>
      <c r="DE5" s="262">
        <v>2012</v>
      </c>
      <c r="DF5" s="256">
        <v>2013</v>
      </c>
      <c r="DG5" s="256">
        <v>2013</v>
      </c>
      <c r="DH5" s="256">
        <v>2013</v>
      </c>
      <c r="DI5" s="256">
        <v>2013</v>
      </c>
      <c r="DJ5" s="256">
        <v>2013</v>
      </c>
      <c r="DK5" s="256">
        <v>2013</v>
      </c>
      <c r="DL5" s="256">
        <v>2014</v>
      </c>
      <c r="DM5" s="256">
        <v>2014</v>
      </c>
      <c r="DN5" s="256">
        <v>2014</v>
      </c>
      <c r="DO5" s="256">
        <v>2014</v>
      </c>
      <c r="DP5" s="256">
        <v>2014</v>
      </c>
      <c r="DQ5" s="256">
        <v>2014</v>
      </c>
      <c r="DR5" s="256">
        <v>2015</v>
      </c>
      <c r="DS5" s="256">
        <v>2015</v>
      </c>
      <c r="DT5" s="256">
        <v>2015</v>
      </c>
      <c r="DU5" s="256">
        <v>2015</v>
      </c>
      <c r="DV5" s="256">
        <v>2015</v>
      </c>
      <c r="DW5" s="256">
        <v>2015</v>
      </c>
      <c r="DX5" s="256">
        <v>2016</v>
      </c>
      <c r="DY5" s="256">
        <v>2016</v>
      </c>
      <c r="DZ5" s="256">
        <v>2016</v>
      </c>
      <c r="EA5" s="256">
        <v>2016</v>
      </c>
      <c r="EB5" s="256">
        <v>2016</v>
      </c>
      <c r="EC5" s="256">
        <v>2016</v>
      </c>
      <c r="ED5" s="256">
        <v>2017</v>
      </c>
      <c r="EE5" s="256">
        <v>2017</v>
      </c>
      <c r="EF5" s="256">
        <v>2017</v>
      </c>
      <c r="EG5" s="256">
        <v>2017</v>
      </c>
      <c r="EH5" s="256">
        <v>2017</v>
      </c>
      <c r="EI5" s="256">
        <v>2017</v>
      </c>
      <c r="EJ5" s="256">
        <v>2018</v>
      </c>
      <c r="EK5" s="256">
        <v>2018</v>
      </c>
      <c r="EL5" s="256">
        <v>2018</v>
      </c>
      <c r="EM5" s="256">
        <v>2018</v>
      </c>
      <c r="EN5" s="256">
        <v>2018</v>
      </c>
      <c r="EO5" s="256">
        <v>2018</v>
      </c>
      <c r="EP5" s="256">
        <v>2019</v>
      </c>
      <c r="EQ5" s="256">
        <v>2019</v>
      </c>
      <c r="ER5" s="256">
        <v>2019</v>
      </c>
      <c r="ES5" s="256">
        <v>2019</v>
      </c>
      <c r="ET5" s="256">
        <v>2019</v>
      </c>
      <c r="EU5" s="256">
        <v>2019</v>
      </c>
      <c r="EV5" s="256">
        <v>2020</v>
      </c>
      <c r="EW5" s="256">
        <v>2020</v>
      </c>
      <c r="EX5" s="256">
        <v>2020</v>
      </c>
      <c r="EY5" s="256">
        <v>2020</v>
      </c>
      <c r="EZ5" s="256">
        <v>2020</v>
      </c>
      <c r="FA5" s="256">
        <v>2020</v>
      </c>
    </row>
    <row r="6" spans="1:157" s="251" customFormat="1" x14ac:dyDescent="0.2">
      <c r="A6" s="250"/>
      <c r="B6" s="187" t="s">
        <v>291</v>
      </c>
      <c r="C6" s="180" t="s">
        <v>291</v>
      </c>
      <c r="D6" s="181" t="s">
        <v>251</v>
      </c>
      <c r="E6" s="180" t="s">
        <v>251</v>
      </c>
      <c r="F6" s="182" t="s">
        <v>252</v>
      </c>
      <c r="G6" s="183" t="s">
        <v>252</v>
      </c>
      <c r="H6" s="187" t="s">
        <v>291</v>
      </c>
      <c r="I6" s="182" t="s">
        <v>291</v>
      </c>
      <c r="J6" s="181" t="s">
        <v>251</v>
      </c>
      <c r="K6" s="180" t="s">
        <v>251</v>
      </c>
      <c r="L6" s="182" t="s">
        <v>252</v>
      </c>
      <c r="M6" s="183" t="s">
        <v>252</v>
      </c>
      <c r="N6" s="187" t="s">
        <v>291</v>
      </c>
      <c r="O6" s="182" t="s">
        <v>291</v>
      </c>
      <c r="P6" s="181" t="s">
        <v>251</v>
      </c>
      <c r="Q6" s="180" t="s">
        <v>251</v>
      </c>
      <c r="R6" s="182" t="s">
        <v>252</v>
      </c>
      <c r="S6" s="183" t="s">
        <v>252</v>
      </c>
      <c r="T6" s="187" t="s">
        <v>291</v>
      </c>
      <c r="U6" s="182" t="s">
        <v>291</v>
      </c>
      <c r="V6" s="181" t="s">
        <v>251</v>
      </c>
      <c r="W6" s="180" t="s">
        <v>251</v>
      </c>
      <c r="X6" s="182" t="s">
        <v>252</v>
      </c>
      <c r="Y6" s="183" t="s">
        <v>252</v>
      </c>
      <c r="Z6" s="187" t="s">
        <v>291</v>
      </c>
      <c r="AA6" s="182" t="s">
        <v>291</v>
      </c>
      <c r="AB6" s="181" t="s">
        <v>251</v>
      </c>
      <c r="AC6" s="180" t="s">
        <v>251</v>
      </c>
      <c r="AD6" s="182" t="s">
        <v>252</v>
      </c>
      <c r="AE6" s="183" t="s">
        <v>252</v>
      </c>
      <c r="AF6" s="187" t="s">
        <v>291</v>
      </c>
      <c r="AG6" s="182" t="s">
        <v>291</v>
      </c>
      <c r="AH6" s="181" t="s">
        <v>251</v>
      </c>
      <c r="AI6" s="180" t="s">
        <v>251</v>
      </c>
      <c r="AJ6" s="182" t="s">
        <v>252</v>
      </c>
      <c r="AK6" s="183" t="s">
        <v>252</v>
      </c>
      <c r="AL6" s="187" t="s">
        <v>291</v>
      </c>
      <c r="AM6" s="182" t="s">
        <v>291</v>
      </c>
      <c r="AN6" s="181" t="s">
        <v>251</v>
      </c>
      <c r="AO6" s="180" t="s">
        <v>251</v>
      </c>
      <c r="AP6" s="182" t="s">
        <v>252</v>
      </c>
      <c r="AQ6" s="183" t="s">
        <v>252</v>
      </c>
      <c r="AR6" s="187" t="s">
        <v>291</v>
      </c>
      <c r="AS6" s="182" t="s">
        <v>291</v>
      </c>
      <c r="AT6" s="181" t="s">
        <v>251</v>
      </c>
      <c r="AU6" s="180" t="s">
        <v>251</v>
      </c>
      <c r="AV6" s="182" t="s">
        <v>252</v>
      </c>
      <c r="AW6" s="183" t="s">
        <v>252</v>
      </c>
      <c r="AX6" s="187" t="s">
        <v>291</v>
      </c>
      <c r="AY6" s="182" t="s">
        <v>291</v>
      </c>
      <c r="AZ6" s="181" t="s">
        <v>251</v>
      </c>
      <c r="BA6" s="180" t="s">
        <v>251</v>
      </c>
      <c r="BB6" s="182" t="s">
        <v>252</v>
      </c>
      <c r="BC6" s="183" t="s">
        <v>252</v>
      </c>
      <c r="BD6" s="187" t="s">
        <v>291</v>
      </c>
      <c r="BE6" s="182" t="s">
        <v>291</v>
      </c>
      <c r="BF6" s="181" t="s">
        <v>251</v>
      </c>
      <c r="BG6" s="180" t="s">
        <v>251</v>
      </c>
      <c r="BH6" s="182" t="s">
        <v>252</v>
      </c>
      <c r="BI6" s="183" t="s">
        <v>252</v>
      </c>
      <c r="BJ6" s="187" t="s">
        <v>291</v>
      </c>
      <c r="BK6" s="182" t="s">
        <v>291</v>
      </c>
      <c r="BL6" s="181" t="s">
        <v>251</v>
      </c>
      <c r="BM6" s="180" t="s">
        <v>251</v>
      </c>
      <c r="BN6" s="182" t="s">
        <v>252</v>
      </c>
      <c r="BO6" s="183" t="s">
        <v>252</v>
      </c>
      <c r="BP6" s="187" t="s">
        <v>291</v>
      </c>
      <c r="BQ6" s="182" t="s">
        <v>291</v>
      </c>
      <c r="BR6" s="181" t="s">
        <v>251</v>
      </c>
      <c r="BS6" s="180" t="s">
        <v>251</v>
      </c>
      <c r="BT6" s="182" t="s">
        <v>252</v>
      </c>
      <c r="BU6" s="183" t="s">
        <v>252</v>
      </c>
      <c r="BV6" s="187" t="s">
        <v>291</v>
      </c>
      <c r="BW6" s="182" t="s">
        <v>291</v>
      </c>
      <c r="BX6" s="181" t="s">
        <v>251</v>
      </c>
      <c r="BY6" s="180" t="s">
        <v>251</v>
      </c>
      <c r="BZ6" s="182" t="s">
        <v>252</v>
      </c>
      <c r="CA6" s="183" t="s">
        <v>252</v>
      </c>
      <c r="CB6" s="187" t="s">
        <v>291</v>
      </c>
      <c r="CC6" s="182" t="s">
        <v>291</v>
      </c>
      <c r="CD6" s="181" t="s">
        <v>251</v>
      </c>
      <c r="CE6" s="180" t="s">
        <v>251</v>
      </c>
      <c r="CF6" s="182" t="s">
        <v>252</v>
      </c>
      <c r="CG6" s="183" t="s">
        <v>252</v>
      </c>
      <c r="CH6" s="187" t="s">
        <v>291</v>
      </c>
      <c r="CI6" s="182" t="s">
        <v>291</v>
      </c>
      <c r="CJ6" s="181" t="s">
        <v>251</v>
      </c>
      <c r="CK6" s="180" t="s">
        <v>251</v>
      </c>
      <c r="CL6" s="182" t="s">
        <v>252</v>
      </c>
      <c r="CM6" s="183" t="s">
        <v>252</v>
      </c>
      <c r="CN6" s="187" t="s">
        <v>291</v>
      </c>
      <c r="CO6" s="182" t="s">
        <v>291</v>
      </c>
      <c r="CP6" s="181" t="s">
        <v>251</v>
      </c>
      <c r="CQ6" s="180" t="s">
        <v>251</v>
      </c>
      <c r="CR6" s="182" t="s">
        <v>252</v>
      </c>
      <c r="CS6" s="183" t="s">
        <v>252</v>
      </c>
      <c r="CT6" s="187" t="s">
        <v>291</v>
      </c>
      <c r="CU6" s="182" t="s">
        <v>291</v>
      </c>
      <c r="CV6" s="181" t="s">
        <v>251</v>
      </c>
      <c r="CW6" s="180" t="s">
        <v>251</v>
      </c>
      <c r="CX6" s="182" t="s">
        <v>252</v>
      </c>
      <c r="CY6" s="183" t="s">
        <v>252</v>
      </c>
      <c r="CZ6" s="187" t="s">
        <v>291</v>
      </c>
      <c r="DA6" s="182" t="s">
        <v>291</v>
      </c>
      <c r="DB6" s="181" t="s">
        <v>251</v>
      </c>
      <c r="DC6" s="180" t="s">
        <v>251</v>
      </c>
      <c r="DD6" s="182" t="s">
        <v>252</v>
      </c>
      <c r="DE6" s="183" t="s">
        <v>252</v>
      </c>
      <c r="DF6" s="187" t="s">
        <v>291</v>
      </c>
      <c r="DG6" s="182" t="s">
        <v>291</v>
      </c>
      <c r="DH6" s="181" t="s">
        <v>251</v>
      </c>
      <c r="DI6" s="180" t="s">
        <v>251</v>
      </c>
      <c r="DJ6" s="182" t="s">
        <v>252</v>
      </c>
      <c r="DK6" s="183" t="s">
        <v>252</v>
      </c>
      <c r="DL6" s="187" t="s">
        <v>291</v>
      </c>
      <c r="DM6" s="182" t="s">
        <v>291</v>
      </c>
      <c r="DN6" s="181" t="s">
        <v>251</v>
      </c>
      <c r="DO6" s="180" t="s">
        <v>251</v>
      </c>
      <c r="DP6" s="182" t="s">
        <v>252</v>
      </c>
      <c r="DQ6" s="183" t="s">
        <v>252</v>
      </c>
      <c r="DR6" s="187" t="s">
        <v>291</v>
      </c>
      <c r="DS6" s="182" t="s">
        <v>291</v>
      </c>
      <c r="DT6" s="181" t="s">
        <v>251</v>
      </c>
      <c r="DU6" s="180" t="s">
        <v>251</v>
      </c>
      <c r="DV6" s="182" t="s">
        <v>252</v>
      </c>
      <c r="DW6" s="183" t="s">
        <v>252</v>
      </c>
      <c r="DX6" s="187" t="s">
        <v>291</v>
      </c>
      <c r="DY6" s="182" t="s">
        <v>291</v>
      </c>
      <c r="DZ6" s="181" t="s">
        <v>251</v>
      </c>
      <c r="EA6" s="180" t="s">
        <v>251</v>
      </c>
      <c r="EB6" s="182" t="s">
        <v>252</v>
      </c>
      <c r="EC6" s="183" t="s">
        <v>252</v>
      </c>
      <c r="ED6" s="187" t="s">
        <v>291</v>
      </c>
      <c r="EE6" s="182" t="s">
        <v>291</v>
      </c>
      <c r="EF6" s="181" t="s">
        <v>251</v>
      </c>
      <c r="EG6" s="180" t="s">
        <v>251</v>
      </c>
      <c r="EH6" s="182" t="s">
        <v>252</v>
      </c>
      <c r="EI6" s="183" t="s">
        <v>252</v>
      </c>
      <c r="EJ6" s="187" t="s">
        <v>291</v>
      </c>
      <c r="EK6" s="182" t="s">
        <v>291</v>
      </c>
      <c r="EL6" s="181" t="s">
        <v>251</v>
      </c>
      <c r="EM6" s="180" t="s">
        <v>251</v>
      </c>
      <c r="EN6" s="182" t="s">
        <v>252</v>
      </c>
      <c r="EO6" s="183" t="s">
        <v>252</v>
      </c>
      <c r="EP6" s="187" t="s">
        <v>291</v>
      </c>
      <c r="EQ6" s="182" t="s">
        <v>291</v>
      </c>
      <c r="ER6" s="181" t="s">
        <v>251</v>
      </c>
      <c r="ES6" s="180" t="s">
        <v>251</v>
      </c>
      <c r="ET6" s="182" t="s">
        <v>252</v>
      </c>
      <c r="EU6" s="183" t="s">
        <v>252</v>
      </c>
      <c r="EV6" s="187" t="s">
        <v>291</v>
      </c>
      <c r="EW6" s="182" t="s">
        <v>291</v>
      </c>
      <c r="EX6" s="181" t="s">
        <v>251</v>
      </c>
      <c r="EY6" s="180" t="s">
        <v>251</v>
      </c>
      <c r="EZ6" s="182" t="s">
        <v>252</v>
      </c>
      <c r="FA6" s="183" t="s">
        <v>252</v>
      </c>
    </row>
    <row r="7" spans="1:157" ht="13.5" thickBot="1" x14ac:dyDescent="0.25">
      <c r="A7" s="18"/>
      <c r="B7" s="187" t="s">
        <v>253</v>
      </c>
      <c r="C7" s="180" t="s">
        <v>254</v>
      </c>
      <c r="D7" s="181" t="s">
        <v>253</v>
      </c>
      <c r="E7" s="180" t="s">
        <v>254</v>
      </c>
      <c r="F7" s="182" t="s">
        <v>253</v>
      </c>
      <c r="G7" s="183" t="s">
        <v>254</v>
      </c>
      <c r="H7" s="187" t="s">
        <v>253</v>
      </c>
      <c r="I7" s="182" t="s">
        <v>254</v>
      </c>
      <c r="J7" s="181" t="s">
        <v>253</v>
      </c>
      <c r="K7" s="180" t="s">
        <v>254</v>
      </c>
      <c r="L7" s="182" t="s">
        <v>253</v>
      </c>
      <c r="M7" s="183" t="s">
        <v>254</v>
      </c>
      <c r="N7" s="187" t="s">
        <v>253</v>
      </c>
      <c r="O7" s="182" t="s">
        <v>254</v>
      </c>
      <c r="P7" s="181" t="s">
        <v>253</v>
      </c>
      <c r="Q7" s="180" t="s">
        <v>254</v>
      </c>
      <c r="R7" s="182" t="s">
        <v>253</v>
      </c>
      <c r="S7" s="183" t="s">
        <v>254</v>
      </c>
      <c r="T7" s="187" t="s">
        <v>253</v>
      </c>
      <c r="U7" s="182" t="s">
        <v>254</v>
      </c>
      <c r="V7" s="181" t="s">
        <v>253</v>
      </c>
      <c r="W7" s="180" t="s">
        <v>254</v>
      </c>
      <c r="X7" s="182" t="s">
        <v>253</v>
      </c>
      <c r="Y7" s="183" t="s">
        <v>254</v>
      </c>
      <c r="Z7" s="187" t="s">
        <v>253</v>
      </c>
      <c r="AA7" s="182" t="s">
        <v>254</v>
      </c>
      <c r="AB7" s="181" t="s">
        <v>253</v>
      </c>
      <c r="AC7" s="180" t="s">
        <v>254</v>
      </c>
      <c r="AD7" s="182" t="s">
        <v>253</v>
      </c>
      <c r="AE7" s="183" t="s">
        <v>254</v>
      </c>
      <c r="AF7" s="187" t="s">
        <v>253</v>
      </c>
      <c r="AG7" s="182" t="s">
        <v>254</v>
      </c>
      <c r="AH7" s="181" t="s">
        <v>253</v>
      </c>
      <c r="AI7" s="180" t="s">
        <v>254</v>
      </c>
      <c r="AJ7" s="182" t="s">
        <v>253</v>
      </c>
      <c r="AK7" s="183" t="s">
        <v>254</v>
      </c>
      <c r="AL7" s="187" t="s">
        <v>253</v>
      </c>
      <c r="AM7" s="182" t="s">
        <v>254</v>
      </c>
      <c r="AN7" s="181" t="s">
        <v>253</v>
      </c>
      <c r="AO7" s="180" t="s">
        <v>254</v>
      </c>
      <c r="AP7" s="181" t="s">
        <v>253</v>
      </c>
      <c r="AQ7" s="183" t="s">
        <v>254</v>
      </c>
      <c r="AR7" s="187" t="s">
        <v>253</v>
      </c>
      <c r="AS7" s="182" t="s">
        <v>254</v>
      </c>
      <c r="AT7" s="181" t="s">
        <v>253</v>
      </c>
      <c r="AU7" s="180" t="s">
        <v>254</v>
      </c>
      <c r="AV7" s="182" t="s">
        <v>253</v>
      </c>
      <c r="AW7" s="183" t="s">
        <v>254</v>
      </c>
      <c r="AX7" s="187" t="s">
        <v>253</v>
      </c>
      <c r="AY7" s="182" t="s">
        <v>254</v>
      </c>
      <c r="AZ7" s="181" t="s">
        <v>253</v>
      </c>
      <c r="BA7" s="180" t="s">
        <v>254</v>
      </c>
      <c r="BB7" s="182" t="s">
        <v>253</v>
      </c>
      <c r="BC7" s="183" t="s">
        <v>254</v>
      </c>
      <c r="BD7" s="187" t="s">
        <v>253</v>
      </c>
      <c r="BE7" s="182" t="s">
        <v>254</v>
      </c>
      <c r="BF7" s="181" t="s">
        <v>253</v>
      </c>
      <c r="BG7" s="180" t="s">
        <v>254</v>
      </c>
      <c r="BH7" s="182" t="s">
        <v>253</v>
      </c>
      <c r="BI7" s="183" t="s">
        <v>254</v>
      </c>
      <c r="BJ7" s="187" t="s">
        <v>253</v>
      </c>
      <c r="BK7" s="182" t="s">
        <v>254</v>
      </c>
      <c r="BL7" s="181" t="s">
        <v>253</v>
      </c>
      <c r="BM7" s="180" t="s">
        <v>254</v>
      </c>
      <c r="BN7" s="182" t="s">
        <v>253</v>
      </c>
      <c r="BO7" s="183" t="s">
        <v>254</v>
      </c>
      <c r="BP7" s="187" t="s">
        <v>253</v>
      </c>
      <c r="BQ7" s="182" t="s">
        <v>254</v>
      </c>
      <c r="BR7" s="181" t="s">
        <v>253</v>
      </c>
      <c r="BS7" s="180" t="s">
        <v>254</v>
      </c>
      <c r="BT7" s="182" t="s">
        <v>253</v>
      </c>
      <c r="BU7" s="183" t="s">
        <v>254</v>
      </c>
      <c r="BV7" s="187" t="s">
        <v>253</v>
      </c>
      <c r="BW7" s="182" t="s">
        <v>254</v>
      </c>
      <c r="BX7" s="181" t="s">
        <v>253</v>
      </c>
      <c r="BY7" s="180" t="s">
        <v>254</v>
      </c>
      <c r="BZ7" s="182" t="s">
        <v>253</v>
      </c>
      <c r="CA7" s="183" t="s">
        <v>254</v>
      </c>
      <c r="CB7" s="187" t="s">
        <v>253</v>
      </c>
      <c r="CC7" s="182" t="s">
        <v>254</v>
      </c>
      <c r="CD7" s="181" t="s">
        <v>253</v>
      </c>
      <c r="CE7" s="180" t="s">
        <v>254</v>
      </c>
      <c r="CF7" s="182" t="s">
        <v>253</v>
      </c>
      <c r="CG7" s="183" t="s">
        <v>254</v>
      </c>
      <c r="CH7" s="187" t="s">
        <v>253</v>
      </c>
      <c r="CI7" s="182" t="s">
        <v>254</v>
      </c>
      <c r="CJ7" s="181" t="s">
        <v>253</v>
      </c>
      <c r="CK7" s="180" t="s">
        <v>254</v>
      </c>
      <c r="CL7" s="182" t="s">
        <v>253</v>
      </c>
      <c r="CM7" s="183" t="s">
        <v>254</v>
      </c>
      <c r="CN7" s="187" t="s">
        <v>253</v>
      </c>
      <c r="CO7" s="182" t="s">
        <v>254</v>
      </c>
      <c r="CP7" s="181" t="s">
        <v>253</v>
      </c>
      <c r="CQ7" s="180" t="s">
        <v>254</v>
      </c>
      <c r="CR7" s="182" t="s">
        <v>253</v>
      </c>
      <c r="CS7" s="183" t="s">
        <v>254</v>
      </c>
      <c r="CT7" s="187" t="s">
        <v>253</v>
      </c>
      <c r="CU7" s="182" t="s">
        <v>254</v>
      </c>
      <c r="CV7" s="181" t="s">
        <v>253</v>
      </c>
      <c r="CW7" s="180" t="s">
        <v>254</v>
      </c>
      <c r="CX7" s="182" t="s">
        <v>253</v>
      </c>
      <c r="CY7" s="183" t="s">
        <v>254</v>
      </c>
      <c r="CZ7" s="187" t="s">
        <v>253</v>
      </c>
      <c r="DA7" s="182" t="s">
        <v>254</v>
      </c>
      <c r="DB7" s="181" t="s">
        <v>253</v>
      </c>
      <c r="DC7" s="180" t="s">
        <v>254</v>
      </c>
      <c r="DD7" s="182" t="s">
        <v>253</v>
      </c>
      <c r="DE7" s="183" t="s">
        <v>254</v>
      </c>
      <c r="DF7" s="187" t="s">
        <v>253</v>
      </c>
      <c r="DG7" s="182" t="s">
        <v>254</v>
      </c>
      <c r="DH7" s="181" t="s">
        <v>253</v>
      </c>
      <c r="DI7" s="180" t="s">
        <v>254</v>
      </c>
      <c r="DJ7" s="182" t="s">
        <v>253</v>
      </c>
      <c r="DK7" s="183" t="s">
        <v>254</v>
      </c>
      <c r="DL7" s="187" t="s">
        <v>253</v>
      </c>
      <c r="DM7" s="182" t="s">
        <v>254</v>
      </c>
      <c r="DN7" s="181" t="s">
        <v>253</v>
      </c>
      <c r="DO7" s="180" t="s">
        <v>254</v>
      </c>
      <c r="DP7" s="182" t="s">
        <v>253</v>
      </c>
      <c r="DQ7" s="183" t="s">
        <v>254</v>
      </c>
      <c r="DR7" s="187" t="s">
        <v>253</v>
      </c>
      <c r="DS7" s="182" t="s">
        <v>254</v>
      </c>
      <c r="DT7" s="181" t="s">
        <v>253</v>
      </c>
      <c r="DU7" s="180" t="s">
        <v>254</v>
      </c>
      <c r="DV7" s="182" t="s">
        <v>253</v>
      </c>
      <c r="DW7" s="183" t="s">
        <v>254</v>
      </c>
      <c r="DX7" s="187" t="s">
        <v>253</v>
      </c>
      <c r="DY7" s="182" t="s">
        <v>254</v>
      </c>
      <c r="DZ7" s="181" t="s">
        <v>253</v>
      </c>
      <c r="EA7" s="180" t="s">
        <v>254</v>
      </c>
      <c r="EB7" s="182" t="s">
        <v>253</v>
      </c>
      <c r="EC7" s="183" t="s">
        <v>254</v>
      </c>
      <c r="ED7" s="187" t="s">
        <v>253</v>
      </c>
      <c r="EE7" s="182" t="s">
        <v>254</v>
      </c>
      <c r="EF7" s="181" t="s">
        <v>253</v>
      </c>
      <c r="EG7" s="180" t="s">
        <v>254</v>
      </c>
      <c r="EH7" s="182" t="s">
        <v>253</v>
      </c>
      <c r="EI7" s="183" t="s">
        <v>254</v>
      </c>
      <c r="EJ7" s="187" t="s">
        <v>253</v>
      </c>
      <c r="EK7" s="182" t="s">
        <v>254</v>
      </c>
      <c r="EL7" s="181" t="s">
        <v>253</v>
      </c>
      <c r="EM7" s="180" t="s">
        <v>254</v>
      </c>
      <c r="EN7" s="182" t="s">
        <v>253</v>
      </c>
      <c r="EO7" s="183" t="s">
        <v>254</v>
      </c>
      <c r="EP7" s="187" t="s">
        <v>253</v>
      </c>
      <c r="EQ7" s="182" t="s">
        <v>254</v>
      </c>
      <c r="ER7" s="181" t="s">
        <v>253</v>
      </c>
      <c r="ES7" s="180" t="s">
        <v>254</v>
      </c>
      <c r="ET7" s="182" t="s">
        <v>253</v>
      </c>
      <c r="EU7" s="183" t="s">
        <v>254</v>
      </c>
      <c r="EV7" s="187" t="s">
        <v>253</v>
      </c>
      <c r="EW7" s="182" t="s">
        <v>254</v>
      </c>
      <c r="EX7" s="181" t="s">
        <v>253</v>
      </c>
      <c r="EY7" s="180" t="s">
        <v>254</v>
      </c>
      <c r="EZ7" s="182" t="s">
        <v>253</v>
      </c>
      <c r="FA7" s="183" t="s">
        <v>254</v>
      </c>
    </row>
    <row r="8" spans="1:157" x14ac:dyDescent="0.2">
      <c r="A8" s="189" t="s">
        <v>11</v>
      </c>
      <c r="B8" s="156" t="e">
        <v>#N/A</v>
      </c>
      <c r="C8" s="261" t="e">
        <v>#N/A</v>
      </c>
      <c r="D8" s="261" t="e">
        <v>#N/A</v>
      </c>
      <c r="E8" s="261" t="e">
        <v>#N/A</v>
      </c>
      <c r="F8" s="261" t="e">
        <v>#N/A</v>
      </c>
      <c r="G8" s="261" t="e">
        <v>#N/A</v>
      </c>
      <c r="H8" s="261" t="e">
        <v>#N/A</v>
      </c>
      <c r="I8" s="261" t="e">
        <v>#N/A</v>
      </c>
      <c r="J8" s="261" t="e">
        <v>#N/A</v>
      </c>
      <c r="K8" s="261" t="e">
        <v>#N/A</v>
      </c>
      <c r="L8" s="261" t="e">
        <v>#N/A</v>
      </c>
      <c r="M8" s="261" t="e">
        <v>#N/A</v>
      </c>
      <c r="N8" s="261" t="e">
        <v>#N/A</v>
      </c>
      <c r="O8" s="261" t="e">
        <v>#N/A</v>
      </c>
      <c r="P8" s="261" t="e">
        <v>#N/A</v>
      </c>
      <c r="Q8" s="261" t="e">
        <v>#N/A</v>
      </c>
      <c r="R8" s="261" t="e">
        <v>#N/A</v>
      </c>
      <c r="S8" s="261" t="e">
        <v>#N/A</v>
      </c>
      <c r="T8" s="261" t="e">
        <v>#N/A</v>
      </c>
      <c r="U8" s="261" t="e">
        <v>#N/A</v>
      </c>
      <c r="V8" s="261" t="e">
        <v>#N/A</v>
      </c>
      <c r="W8" s="261" t="e">
        <v>#N/A</v>
      </c>
      <c r="X8" s="261" t="e">
        <v>#N/A</v>
      </c>
      <c r="Y8" s="261" t="e">
        <v>#N/A</v>
      </c>
      <c r="Z8" s="261" t="e">
        <v>#N/A</v>
      </c>
      <c r="AA8" s="261" t="e">
        <v>#N/A</v>
      </c>
      <c r="AB8" s="261" t="e">
        <v>#N/A</v>
      </c>
      <c r="AC8" s="261" t="e">
        <v>#N/A</v>
      </c>
      <c r="AD8" s="261" t="e">
        <v>#N/A</v>
      </c>
      <c r="AE8" s="261" t="e">
        <v>#N/A</v>
      </c>
      <c r="AF8" s="261" t="e">
        <v>#N/A</v>
      </c>
      <c r="AG8" s="261" t="e">
        <v>#N/A</v>
      </c>
      <c r="AH8" s="261" t="e">
        <v>#N/A</v>
      </c>
      <c r="AI8" s="261" t="e">
        <v>#N/A</v>
      </c>
      <c r="AJ8" s="261" t="e">
        <v>#N/A</v>
      </c>
      <c r="AK8" s="261" t="e">
        <v>#N/A</v>
      </c>
      <c r="AL8" s="261" t="e">
        <v>#N/A</v>
      </c>
      <c r="AM8" s="261" t="e">
        <v>#N/A</v>
      </c>
      <c r="AN8" s="261" t="e">
        <v>#N/A</v>
      </c>
      <c r="AO8" s="261" t="e">
        <v>#N/A</v>
      </c>
      <c r="AP8" s="261" t="e">
        <v>#N/A</v>
      </c>
      <c r="AQ8" s="261" t="e">
        <v>#N/A</v>
      </c>
      <c r="AR8" s="261" t="e">
        <v>#N/A</v>
      </c>
      <c r="AS8" s="261" t="e">
        <v>#N/A</v>
      </c>
      <c r="AT8" s="261" t="e">
        <v>#N/A</v>
      </c>
      <c r="AU8" s="261" t="e">
        <v>#N/A</v>
      </c>
      <c r="AV8" s="261" t="e">
        <v>#N/A</v>
      </c>
      <c r="AW8" s="261" t="e">
        <v>#N/A</v>
      </c>
      <c r="AX8" s="261" t="e">
        <v>#N/A</v>
      </c>
      <c r="AY8" s="261" t="e">
        <v>#N/A</v>
      </c>
      <c r="AZ8" s="261" t="e">
        <v>#N/A</v>
      </c>
      <c r="BA8" s="261" t="e">
        <v>#N/A</v>
      </c>
      <c r="BB8" s="261" t="e">
        <v>#N/A</v>
      </c>
      <c r="BC8" s="261" t="e">
        <v>#N/A</v>
      </c>
      <c r="BD8" s="261" t="e">
        <v>#N/A</v>
      </c>
      <c r="BE8" s="261" t="e">
        <v>#N/A</v>
      </c>
      <c r="BF8" s="261" t="e">
        <v>#N/A</v>
      </c>
      <c r="BG8" s="261" t="e">
        <v>#N/A</v>
      </c>
      <c r="BH8" s="261" t="e">
        <v>#N/A</v>
      </c>
      <c r="BI8" s="261" t="e">
        <v>#N/A</v>
      </c>
      <c r="BJ8" s="261" t="e">
        <v>#N/A</v>
      </c>
      <c r="BK8" s="261" t="e">
        <v>#N/A</v>
      </c>
      <c r="BL8" s="261" t="e">
        <v>#N/A</v>
      </c>
      <c r="BM8" s="261" t="e">
        <v>#N/A</v>
      </c>
      <c r="BN8" s="261" t="e">
        <v>#N/A</v>
      </c>
      <c r="BO8" s="261" t="e">
        <v>#N/A</v>
      </c>
      <c r="BP8" s="261" t="e">
        <v>#N/A</v>
      </c>
      <c r="BQ8" s="261" t="e">
        <v>#N/A</v>
      </c>
      <c r="BR8" s="261" t="e">
        <v>#N/A</v>
      </c>
      <c r="BS8" s="261" t="e">
        <v>#N/A</v>
      </c>
      <c r="BT8" s="261" t="e">
        <v>#N/A</v>
      </c>
      <c r="BU8" s="261" t="e">
        <v>#N/A</v>
      </c>
      <c r="BV8" s="261" t="e">
        <v>#N/A</v>
      </c>
      <c r="BW8" s="261" t="e">
        <v>#N/A</v>
      </c>
      <c r="BX8" s="261" t="e">
        <v>#N/A</v>
      </c>
      <c r="BY8" s="261" t="e">
        <v>#N/A</v>
      </c>
      <c r="BZ8" s="261" t="e">
        <v>#N/A</v>
      </c>
      <c r="CA8" s="261" t="e">
        <v>#N/A</v>
      </c>
      <c r="CB8" s="261" t="e">
        <v>#N/A</v>
      </c>
      <c r="CC8" s="261" t="e">
        <v>#N/A</v>
      </c>
      <c r="CD8" s="261" t="e">
        <v>#N/A</v>
      </c>
      <c r="CE8" s="261" t="e">
        <v>#N/A</v>
      </c>
      <c r="CF8" s="261" t="e">
        <v>#N/A</v>
      </c>
      <c r="CG8" s="261" t="e">
        <v>#N/A</v>
      </c>
      <c r="CH8" s="261" t="e">
        <v>#N/A</v>
      </c>
      <c r="CI8" s="261" t="e">
        <v>#N/A</v>
      </c>
      <c r="CJ8" s="261" t="e">
        <v>#N/A</v>
      </c>
      <c r="CK8" s="261" t="e">
        <v>#N/A</v>
      </c>
      <c r="CL8" s="261" t="e">
        <v>#N/A</v>
      </c>
      <c r="CM8" s="261" t="e">
        <v>#N/A</v>
      </c>
      <c r="CN8" s="261">
        <v>2323013</v>
      </c>
      <c r="CO8" s="261">
        <v>2462501</v>
      </c>
      <c r="CP8" s="261">
        <v>1675403</v>
      </c>
      <c r="CQ8" s="261">
        <v>1727502</v>
      </c>
      <c r="CR8" s="261">
        <v>597920</v>
      </c>
      <c r="CS8" s="261">
        <v>683714</v>
      </c>
      <c r="CT8" s="261">
        <v>2328518</v>
      </c>
      <c r="CU8" s="261">
        <v>2471124</v>
      </c>
      <c r="CV8" s="261">
        <v>1677290</v>
      </c>
      <c r="CW8" s="261">
        <v>1730752</v>
      </c>
      <c r="CX8" s="261">
        <v>600933</v>
      </c>
      <c r="CY8" s="261">
        <v>687774</v>
      </c>
      <c r="CZ8" s="261">
        <v>2336196</v>
      </c>
      <c r="DA8" s="261">
        <v>2480436</v>
      </c>
      <c r="DB8" s="261">
        <v>1678195</v>
      </c>
      <c r="DC8" s="261">
        <v>1733102</v>
      </c>
      <c r="DD8" s="261">
        <v>606090</v>
      </c>
      <c r="DE8" s="261">
        <v>692696</v>
      </c>
      <c r="DF8" s="261">
        <v>2343135</v>
      </c>
      <c r="DG8" s="261">
        <v>2488451</v>
      </c>
      <c r="DH8" s="261">
        <v>1678903</v>
      </c>
      <c r="DI8" s="261">
        <v>1734819</v>
      </c>
      <c r="DJ8" s="261">
        <v>611366</v>
      </c>
      <c r="DK8" s="261">
        <v>697364</v>
      </c>
      <c r="DL8" s="261">
        <v>2348012</v>
      </c>
      <c r="DM8" s="261">
        <v>2495725</v>
      </c>
      <c r="DN8" s="261">
        <v>1679417</v>
      </c>
      <c r="DO8" s="261">
        <v>1736629</v>
      </c>
      <c r="DP8" s="261">
        <v>614706</v>
      </c>
      <c r="DQ8" s="261">
        <v>701488</v>
      </c>
      <c r="DR8" s="261">
        <v>2352806</v>
      </c>
      <c r="DS8" s="261">
        <v>2501997</v>
      </c>
      <c r="DT8" s="261">
        <v>1678939</v>
      </c>
      <c r="DU8" s="261">
        <v>1737328</v>
      </c>
      <c r="DV8" s="261">
        <v>618646</v>
      </c>
      <c r="DW8" s="261">
        <v>705547</v>
      </c>
      <c r="DX8" s="261">
        <v>2357211</v>
      </c>
      <c r="DY8" s="261">
        <v>2509613</v>
      </c>
      <c r="DZ8" s="261">
        <v>1679698</v>
      </c>
      <c r="EA8" s="261">
        <v>1739948</v>
      </c>
      <c r="EB8" s="261">
        <v>620867</v>
      </c>
      <c r="EC8" s="261">
        <v>708926</v>
      </c>
      <c r="ED8" s="261">
        <v>2360503</v>
      </c>
      <c r="EE8" s="261">
        <v>2517486</v>
      </c>
      <c r="EF8" s="261">
        <v>1680526</v>
      </c>
      <c r="EG8" s="261">
        <v>1742405</v>
      </c>
      <c r="EH8" s="261">
        <v>622118</v>
      </c>
      <c r="EI8" s="261">
        <v>713005</v>
      </c>
      <c r="EJ8" s="261">
        <v>2365445</v>
      </c>
      <c r="EK8" s="261">
        <v>2526183</v>
      </c>
      <c r="EL8" s="261">
        <v>1682852</v>
      </c>
      <c r="EM8" s="261">
        <v>1746415</v>
      </c>
      <c r="EN8" s="261">
        <v>623729</v>
      </c>
      <c r="EO8" s="261">
        <v>716745</v>
      </c>
      <c r="EP8" s="261">
        <v>2371832</v>
      </c>
      <c r="EQ8" s="261">
        <v>2536133</v>
      </c>
      <c r="ER8" s="261">
        <v>1686464</v>
      </c>
      <c r="ES8" s="261">
        <v>1752247</v>
      </c>
      <c r="ET8" s="261">
        <v>625649</v>
      </c>
      <c r="EU8" s="261">
        <v>719618</v>
      </c>
      <c r="EV8" s="261">
        <v>2376966</v>
      </c>
      <c r="EW8" s="261">
        <v>2544566</v>
      </c>
      <c r="EX8" s="261">
        <v>1689122</v>
      </c>
      <c r="EY8" s="261">
        <v>1756367</v>
      </c>
      <c r="EZ8" s="261">
        <v>627341</v>
      </c>
      <c r="FA8" s="261">
        <v>722770</v>
      </c>
    </row>
    <row r="9" spans="1:157" x14ac:dyDescent="0.2">
      <c r="A9" s="191" t="s">
        <v>12</v>
      </c>
      <c r="B9" s="261" t="e">
        <v>#N/A</v>
      </c>
      <c r="C9" s="261" t="e">
        <v>#N/A</v>
      </c>
      <c r="D9" s="261" t="e">
        <v>#N/A</v>
      </c>
      <c r="E9" s="261" t="e">
        <v>#N/A</v>
      </c>
      <c r="F9" s="261" t="e">
        <v>#N/A</v>
      </c>
      <c r="G9" s="261" t="e">
        <v>#N/A</v>
      </c>
      <c r="H9" s="261" t="e">
        <v>#N/A</v>
      </c>
      <c r="I9" s="261" t="e">
        <v>#N/A</v>
      </c>
      <c r="J9" s="261" t="e">
        <v>#N/A</v>
      </c>
      <c r="K9" s="261" t="e">
        <v>#N/A</v>
      </c>
      <c r="L9" s="261" t="e">
        <v>#N/A</v>
      </c>
      <c r="M9" s="261" t="e">
        <v>#N/A</v>
      </c>
      <c r="N9" s="261" t="e">
        <v>#N/A</v>
      </c>
      <c r="O9" s="261" t="e">
        <v>#N/A</v>
      </c>
      <c r="P9" s="261" t="e">
        <v>#N/A</v>
      </c>
      <c r="Q9" s="261" t="e">
        <v>#N/A</v>
      </c>
      <c r="R9" s="261" t="e">
        <v>#N/A</v>
      </c>
      <c r="S9" s="261" t="e">
        <v>#N/A</v>
      </c>
      <c r="T9" s="261" t="e">
        <v>#N/A</v>
      </c>
      <c r="U9" s="261" t="e">
        <v>#N/A</v>
      </c>
      <c r="V9" s="261" t="e">
        <v>#N/A</v>
      </c>
      <c r="W9" s="261" t="e">
        <v>#N/A</v>
      </c>
      <c r="X9" s="261" t="e">
        <v>#N/A</v>
      </c>
      <c r="Y9" s="261" t="e">
        <v>#N/A</v>
      </c>
      <c r="Z9" s="261" t="e">
        <v>#N/A</v>
      </c>
      <c r="AA9" s="261" t="e">
        <v>#N/A</v>
      </c>
      <c r="AB9" s="261" t="e">
        <v>#N/A</v>
      </c>
      <c r="AC9" s="261" t="e">
        <v>#N/A</v>
      </c>
      <c r="AD9" s="261" t="e">
        <v>#N/A</v>
      </c>
      <c r="AE9" s="261" t="e">
        <v>#N/A</v>
      </c>
      <c r="AF9" s="261" t="e">
        <v>#N/A</v>
      </c>
      <c r="AG9" s="261" t="e">
        <v>#N/A</v>
      </c>
      <c r="AH9" s="261" t="e">
        <v>#N/A</v>
      </c>
      <c r="AI9" s="261" t="e">
        <v>#N/A</v>
      </c>
      <c r="AJ9" s="261" t="e">
        <v>#N/A</v>
      </c>
      <c r="AK9" s="261" t="e">
        <v>#N/A</v>
      </c>
      <c r="AL9" s="261" t="e">
        <v>#N/A</v>
      </c>
      <c r="AM9" s="261" t="e">
        <v>#N/A</v>
      </c>
      <c r="AN9" s="261" t="e">
        <v>#N/A</v>
      </c>
      <c r="AO9" s="261" t="e">
        <v>#N/A</v>
      </c>
      <c r="AP9" s="261" t="e">
        <v>#N/A</v>
      </c>
      <c r="AQ9" s="261" t="e">
        <v>#N/A</v>
      </c>
      <c r="AR9" s="261" t="e">
        <v>#N/A</v>
      </c>
      <c r="AS9" s="261" t="e">
        <v>#N/A</v>
      </c>
      <c r="AT9" s="261" t="e">
        <v>#N/A</v>
      </c>
      <c r="AU9" s="261" t="e">
        <v>#N/A</v>
      </c>
      <c r="AV9" s="261" t="e">
        <v>#N/A</v>
      </c>
      <c r="AW9" s="261" t="e">
        <v>#N/A</v>
      </c>
      <c r="AX9" s="261" t="e">
        <v>#N/A</v>
      </c>
      <c r="AY9" s="261" t="e">
        <v>#N/A</v>
      </c>
      <c r="AZ9" s="261" t="e">
        <v>#N/A</v>
      </c>
      <c r="BA9" s="261" t="e">
        <v>#N/A</v>
      </c>
      <c r="BB9" s="261" t="e">
        <v>#N/A</v>
      </c>
      <c r="BC9" s="261" t="e">
        <v>#N/A</v>
      </c>
      <c r="BD9" s="261" t="e">
        <v>#N/A</v>
      </c>
      <c r="BE9" s="261" t="e">
        <v>#N/A</v>
      </c>
      <c r="BF9" s="261" t="e">
        <v>#N/A</v>
      </c>
      <c r="BG9" s="261" t="e">
        <v>#N/A</v>
      </c>
      <c r="BH9" s="261" t="e">
        <v>#N/A</v>
      </c>
      <c r="BI9" s="261" t="e">
        <v>#N/A</v>
      </c>
      <c r="BJ9" s="261" t="e">
        <v>#N/A</v>
      </c>
      <c r="BK9" s="261" t="e">
        <v>#N/A</v>
      </c>
      <c r="BL9" s="261" t="e">
        <v>#N/A</v>
      </c>
      <c r="BM9" s="261" t="e">
        <v>#N/A</v>
      </c>
      <c r="BN9" s="261" t="e">
        <v>#N/A</v>
      </c>
      <c r="BO9" s="261" t="e">
        <v>#N/A</v>
      </c>
      <c r="BP9" s="261" t="e">
        <v>#N/A</v>
      </c>
      <c r="BQ9" s="261" t="e">
        <v>#N/A</v>
      </c>
      <c r="BR9" s="261" t="e">
        <v>#N/A</v>
      </c>
      <c r="BS9" s="261" t="e">
        <v>#N/A</v>
      </c>
      <c r="BT9" s="261" t="e">
        <v>#N/A</v>
      </c>
      <c r="BU9" s="261" t="e">
        <v>#N/A</v>
      </c>
      <c r="BV9" s="261" t="e">
        <v>#N/A</v>
      </c>
      <c r="BW9" s="261" t="e">
        <v>#N/A</v>
      </c>
      <c r="BX9" s="261" t="e">
        <v>#N/A</v>
      </c>
      <c r="BY9" s="261" t="e">
        <v>#N/A</v>
      </c>
      <c r="BZ9" s="261" t="e">
        <v>#N/A</v>
      </c>
      <c r="CA9" s="261" t="e">
        <v>#N/A</v>
      </c>
      <c r="CB9" s="261" t="e">
        <v>#N/A</v>
      </c>
      <c r="CC9" s="261" t="e">
        <v>#N/A</v>
      </c>
      <c r="CD9" s="261" t="e">
        <v>#N/A</v>
      </c>
      <c r="CE9" s="261" t="e">
        <v>#N/A</v>
      </c>
      <c r="CF9" s="261" t="e">
        <v>#N/A</v>
      </c>
      <c r="CG9" s="261" t="e">
        <v>#N/A</v>
      </c>
      <c r="CH9" s="261" t="e">
        <v>#N/A</v>
      </c>
      <c r="CI9" s="261" t="e">
        <v>#N/A</v>
      </c>
      <c r="CJ9" s="261" t="e">
        <v>#N/A</v>
      </c>
      <c r="CK9" s="261" t="e">
        <v>#N/A</v>
      </c>
      <c r="CL9" s="261" t="e">
        <v>#N/A</v>
      </c>
      <c r="CM9" s="261" t="e">
        <v>#N/A</v>
      </c>
      <c r="CN9" s="261">
        <v>371634</v>
      </c>
      <c r="CO9" s="261">
        <v>342348</v>
      </c>
      <c r="CP9" s="261">
        <v>268602</v>
      </c>
      <c r="CQ9" s="261">
        <v>241305</v>
      </c>
      <c r="CR9" s="261">
        <v>17260</v>
      </c>
      <c r="CS9" s="261">
        <v>14490</v>
      </c>
      <c r="CT9" s="261">
        <v>375929</v>
      </c>
      <c r="CU9" s="261">
        <v>346420</v>
      </c>
      <c r="CV9" s="261">
        <v>270449</v>
      </c>
      <c r="CW9" s="261">
        <v>243340</v>
      </c>
      <c r="CX9" s="261">
        <v>17840</v>
      </c>
      <c r="CY9" s="261">
        <v>14860</v>
      </c>
      <c r="CZ9" s="261">
        <v>381032</v>
      </c>
      <c r="DA9" s="261">
        <v>349778</v>
      </c>
      <c r="DB9" s="261">
        <v>272923</v>
      </c>
      <c r="DC9" s="261">
        <v>244441</v>
      </c>
      <c r="DD9" s="261">
        <v>18738</v>
      </c>
      <c r="DE9" s="261">
        <v>15347</v>
      </c>
      <c r="DF9" s="261">
        <v>385939</v>
      </c>
      <c r="DG9" s="261">
        <v>351687</v>
      </c>
      <c r="DH9" s="261">
        <v>275168</v>
      </c>
      <c r="DI9" s="261">
        <v>244512</v>
      </c>
      <c r="DJ9" s="261">
        <v>19367</v>
      </c>
      <c r="DK9" s="261">
        <v>15620</v>
      </c>
      <c r="DL9" s="261">
        <v>385994</v>
      </c>
      <c r="DM9" s="261">
        <v>351081</v>
      </c>
      <c r="DN9" s="261">
        <v>274119</v>
      </c>
      <c r="DO9" s="261">
        <v>243185</v>
      </c>
      <c r="DP9" s="261">
        <v>19419</v>
      </c>
      <c r="DQ9" s="261">
        <v>15539</v>
      </c>
      <c r="DR9" s="261">
        <v>386716</v>
      </c>
      <c r="DS9" s="261">
        <v>351714</v>
      </c>
      <c r="DT9" s="261">
        <v>273604</v>
      </c>
      <c r="DU9" s="261">
        <v>242464</v>
      </c>
      <c r="DV9" s="261">
        <v>19585</v>
      </c>
      <c r="DW9" s="261">
        <v>15618</v>
      </c>
      <c r="DX9" s="261">
        <v>388632</v>
      </c>
      <c r="DY9" s="261">
        <v>353943</v>
      </c>
      <c r="DZ9" s="261">
        <v>273663</v>
      </c>
      <c r="EA9" s="261">
        <v>242712</v>
      </c>
      <c r="EB9" s="261">
        <v>19924</v>
      </c>
      <c r="EC9" s="261">
        <v>16084</v>
      </c>
      <c r="ED9" s="261">
        <v>386986</v>
      </c>
      <c r="EE9" s="261">
        <v>353997</v>
      </c>
      <c r="EF9" s="261">
        <v>270787</v>
      </c>
      <c r="EG9" s="261">
        <v>241064</v>
      </c>
      <c r="EH9" s="261">
        <v>20057</v>
      </c>
      <c r="EI9" s="261">
        <v>16387</v>
      </c>
      <c r="EJ9" s="261">
        <v>384304</v>
      </c>
      <c r="EK9" s="261">
        <v>352320</v>
      </c>
      <c r="EL9" s="261">
        <v>267864</v>
      </c>
      <c r="EM9" s="261">
        <v>239112</v>
      </c>
      <c r="EN9" s="261">
        <v>20100</v>
      </c>
      <c r="EO9" s="261">
        <v>16416</v>
      </c>
      <c r="EP9" s="261">
        <v>382813</v>
      </c>
      <c r="EQ9" s="261">
        <v>350790</v>
      </c>
      <c r="ER9" s="261">
        <v>266089</v>
      </c>
      <c r="ES9" s="261">
        <v>237338</v>
      </c>
      <c r="ET9" s="261">
        <v>20010</v>
      </c>
      <c r="EU9" s="261">
        <v>16320</v>
      </c>
      <c r="EV9" s="261">
        <v>381537</v>
      </c>
      <c r="EW9" s="261">
        <v>349621</v>
      </c>
      <c r="EX9" s="261">
        <v>264538</v>
      </c>
      <c r="EY9" s="261">
        <v>236066</v>
      </c>
      <c r="EZ9" s="261">
        <v>19967</v>
      </c>
      <c r="FA9" s="261">
        <v>16111</v>
      </c>
    </row>
    <row r="10" spans="1:157" x14ac:dyDescent="0.2">
      <c r="A10" s="191" t="s">
        <v>13</v>
      </c>
      <c r="B10" s="261" t="e">
        <v>#N/A</v>
      </c>
      <c r="C10" s="261" t="e">
        <v>#N/A</v>
      </c>
      <c r="D10" s="261" t="e">
        <v>#N/A</v>
      </c>
      <c r="E10" s="261" t="e">
        <v>#N/A</v>
      </c>
      <c r="F10" s="261" t="e">
        <v>#N/A</v>
      </c>
      <c r="G10" s="261" t="e">
        <v>#N/A</v>
      </c>
      <c r="H10" s="261" t="e">
        <v>#N/A</v>
      </c>
      <c r="I10" s="261" t="e">
        <v>#N/A</v>
      </c>
      <c r="J10" s="261" t="e">
        <v>#N/A</v>
      </c>
      <c r="K10" s="261" t="e">
        <v>#N/A</v>
      </c>
      <c r="L10" s="261" t="e">
        <v>#N/A</v>
      </c>
      <c r="M10" s="261" t="e">
        <v>#N/A</v>
      </c>
      <c r="N10" s="261" t="e">
        <v>#N/A</v>
      </c>
      <c r="O10" s="261" t="e">
        <v>#N/A</v>
      </c>
      <c r="P10" s="261" t="e">
        <v>#N/A</v>
      </c>
      <c r="Q10" s="261" t="e">
        <v>#N/A</v>
      </c>
      <c r="R10" s="261" t="e">
        <v>#N/A</v>
      </c>
      <c r="S10" s="261" t="e">
        <v>#N/A</v>
      </c>
      <c r="T10" s="261" t="e">
        <v>#N/A</v>
      </c>
      <c r="U10" s="261" t="e">
        <v>#N/A</v>
      </c>
      <c r="V10" s="261" t="e">
        <v>#N/A</v>
      </c>
      <c r="W10" s="261" t="e">
        <v>#N/A</v>
      </c>
      <c r="X10" s="261" t="e">
        <v>#N/A</v>
      </c>
      <c r="Y10" s="261" t="e">
        <v>#N/A</v>
      </c>
      <c r="Z10" s="261" t="e">
        <v>#N/A</v>
      </c>
      <c r="AA10" s="261" t="e">
        <v>#N/A</v>
      </c>
      <c r="AB10" s="261" t="e">
        <v>#N/A</v>
      </c>
      <c r="AC10" s="261" t="e">
        <v>#N/A</v>
      </c>
      <c r="AD10" s="261" t="e">
        <v>#N/A</v>
      </c>
      <c r="AE10" s="261" t="e">
        <v>#N/A</v>
      </c>
      <c r="AF10" s="261" t="e">
        <v>#N/A</v>
      </c>
      <c r="AG10" s="261" t="e">
        <v>#N/A</v>
      </c>
      <c r="AH10" s="261" t="e">
        <v>#N/A</v>
      </c>
      <c r="AI10" s="261" t="e">
        <v>#N/A</v>
      </c>
      <c r="AJ10" s="261" t="e">
        <v>#N/A</v>
      </c>
      <c r="AK10" s="261" t="e">
        <v>#N/A</v>
      </c>
      <c r="AL10" s="261" t="e">
        <v>#N/A</v>
      </c>
      <c r="AM10" s="261" t="e">
        <v>#N/A</v>
      </c>
      <c r="AN10" s="261" t="e">
        <v>#N/A</v>
      </c>
      <c r="AO10" s="261" t="e">
        <v>#N/A</v>
      </c>
      <c r="AP10" s="261" t="e">
        <v>#N/A</v>
      </c>
      <c r="AQ10" s="261" t="e">
        <v>#N/A</v>
      </c>
      <c r="AR10" s="261" t="e">
        <v>#N/A</v>
      </c>
      <c r="AS10" s="261" t="e">
        <v>#N/A</v>
      </c>
      <c r="AT10" s="261" t="e">
        <v>#N/A</v>
      </c>
      <c r="AU10" s="261" t="e">
        <v>#N/A</v>
      </c>
      <c r="AV10" s="261" t="e">
        <v>#N/A</v>
      </c>
      <c r="AW10" s="261" t="e">
        <v>#N/A</v>
      </c>
      <c r="AX10" s="261" t="e">
        <v>#N/A</v>
      </c>
      <c r="AY10" s="261" t="e">
        <v>#N/A</v>
      </c>
      <c r="AZ10" s="261" t="e">
        <v>#N/A</v>
      </c>
      <c r="BA10" s="261" t="e">
        <v>#N/A</v>
      </c>
      <c r="BB10" s="261" t="e">
        <v>#N/A</v>
      </c>
      <c r="BC10" s="261" t="e">
        <v>#N/A</v>
      </c>
      <c r="BD10" s="261" t="e">
        <v>#N/A</v>
      </c>
      <c r="BE10" s="261" t="e">
        <v>#N/A</v>
      </c>
      <c r="BF10" s="261" t="e">
        <v>#N/A</v>
      </c>
      <c r="BG10" s="261" t="e">
        <v>#N/A</v>
      </c>
      <c r="BH10" s="261" t="e">
        <v>#N/A</v>
      </c>
      <c r="BI10" s="261" t="e">
        <v>#N/A</v>
      </c>
      <c r="BJ10" s="261" t="e">
        <v>#N/A</v>
      </c>
      <c r="BK10" s="261" t="e">
        <v>#N/A</v>
      </c>
      <c r="BL10" s="261" t="e">
        <v>#N/A</v>
      </c>
      <c r="BM10" s="261" t="e">
        <v>#N/A</v>
      </c>
      <c r="BN10" s="261" t="e">
        <v>#N/A</v>
      </c>
      <c r="BO10" s="261" t="e">
        <v>#N/A</v>
      </c>
      <c r="BP10" s="261" t="e">
        <v>#N/A</v>
      </c>
      <c r="BQ10" s="261" t="e">
        <v>#N/A</v>
      </c>
      <c r="BR10" s="261" t="e">
        <v>#N/A</v>
      </c>
      <c r="BS10" s="261" t="e">
        <v>#N/A</v>
      </c>
      <c r="BT10" s="261" t="e">
        <v>#N/A</v>
      </c>
      <c r="BU10" s="261" t="e">
        <v>#N/A</v>
      </c>
      <c r="BV10" s="261" t="e">
        <v>#N/A</v>
      </c>
      <c r="BW10" s="261" t="e">
        <v>#N/A</v>
      </c>
      <c r="BX10" s="261" t="e">
        <v>#N/A</v>
      </c>
      <c r="BY10" s="261" t="e">
        <v>#N/A</v>
      </c>
      <c r="BZ10" s="261" t="e">
        <v>#N/A</v>
      </c>
      <c r="CA10" s="261" t="e">
        <v>#N/A</v>
      </c>
      <c r="CB10" s="261" t="e">
        <v>#N/A</v>
      </c>
      <c r="CC10" s="261" t="e">
        <v>#N/A</v>
      </c>
      <c r="CD10" s="261" t="e">
        <v>#N/A</v>
      </c>
      <c r="CE10" s="261" t="e">
        <v>#N/A</v>
      </c>
      <c r="CF10" s="261" t="e">
        <v>#N/A</v>
      </c>
      <c r="CG10" s="261" t="e">
        <v>#N/A</v>
      </c>
      <c r="CH10" s="261" t="e">
        <v>#N/A</v>
      </c>
      <c r="CI10" s="261" t="e">
        <v>#N/A</v>
      </c>
      <c r="CJ10" s="261" t="e">
        <v>#N/A</v>
      </c>
      <c r="CK10" s="261" t="e">
        <v>#N/A</v>
      </c>
      <c r="CL10" s="261" t="e">
        <v>#N/A</v>
      </c>
      <c r="CM10" s="261" t="e">
        <v>#N/A</v>
      </c>
      <c r="CN10" s="261">
        <v>3184011</v>
      </c>
      <c r="CO10" s="261">
        <v>3223331</v>
      </c>
      <c r="CP10" s="261">
        <v>2733770</v>
      </c>
      <c r="CQ10" s="261">
        <v>2770338</v>
      </c>
      <c r="CR10" s="261">
        <v>165183</v>
      </c>
      <c r="CS10" s="261">
        <v>152689</v>
      </c>
      <c r="CT10" s="261">
        <v>3218148</v>
      </c>
      <c r="CU10" s="261">
        <v>3255268</v>
      </c>
      <c r="CV10" s="261">
        <v>2755258</v>
      </c>
      <c r="CW10" s="261">
        <v>2790013</v>
      </c>
      <c r="CX10" s="261">
        <v>170059</v>
      </c>
      <c r="CY10" s="261">
        <v>156804</v>
      </c>
      <c r="CZ10" s="261">
        <v>3259698</v>
      </c>
      <c r="DA10" s="261">
        <v>3296646</v>
      </c>
      <c r="DB10" s="261">
        <v>2782884</v>
      </c>
      <c r="DC10" s="261">
        <v>2817658</v>
      </c>
      <c r="DD10" s="261">
        <v>175675</v>
      </c>
      <c r="DE10" s="261">
        <v>162114</v>
      </c>
      <c r="DF10" s="261">
        <v>3297562</v>
      </c>
      <c r="DG10" s="261">
        <v>3337128</v>
      </c>
      <c r="DH10" s="261">
        <v>2807433</v>
      </c>
      <c r="DI10" s="261">
        <v>2844019</v>
      </c>
      <c r="DJ10" s="261">
        <v>180854</v>
      </c>
      <c r="DK10" s="261">
        <v>167444</v>
      </c>
      <c r="DL10" s="261">
        <v>3347316</v>
      </c>
      <c r="DM10" s="261">
        <v>3385557</v>
      </c>
      <c r="DN10" s="261">
        <v>2842054</v>
      </c>
      <c r="DO10" s="261">
        <v>2877098</v>
      </c>
      <c r="DP10" s="261">
        <v>186904</v>
      </c>
      <c r="DQ10" s="261">
        <v>173351</v>
      </c>
      <c r="DR10" s="261">
        <v>3397442</v>
      </c>
      <c r="DS10" s="261">
        <v>3435368</v>
      </c>
      <c r="DT10" s="261">
        <v>2877776</v>
      </c>
      <c r="DU10" s="261">
        <v>2911948</v>
      </c>
      <c r="DV10" s="261">
        <v>193612</v>
      </c>
      <c r="DW10" s="261">
        <v>180129</v>
      </c>
      <c r="DX10" s="261">
        <v>3452321</v>
      </c>
      <c r="DY10" s="261">
        <v>3492446</v>
      </c>
      <c r="DZ10" s="261">
        <v>2916016</v>
      </c>
      <c r="EA10" s="261">
        <v>2950921</v>
      </c>
      <c r="EB10" s="261">
        <v>200926</v>
      </c>
      <c r="EC10" s="261">
        <v>188136</v>
      </c>
      <c r="ED10" s="261">
        <v>3502772</v>
      </c>
      <c r="EE10" s="261">
        <v>3545316</v>
      </c>
      <c r="EF10" s="261">
        <v>2952020</v>
      </c>
      <c r="EG10" s="261">
        <v>2988327</v>
      </c>
      <c r="EH10" s="261">
        <v>207667</v>
      </c>
      <c r="EI10" s="261">
        <v>195310</v>
      </c>
      <c r="EJ10" s="261">
        <v>3560169</v>
      </c>
      <c r="EK10" s="261">
        <v>3604059</v>
      </c>
      <c r="EL10" s="261">
        <v>2995377</v>
      </c>
      <c r="EM10" s="261">
        <v>3031244</v>
      </c>
      <c r="EN10" s="261">
        <v>215102</v>
      </c>
      <c r="EO10" s="261">
        <v>203330</v>
      </c>
      <c r="EP10" s="261">
        <v>3622802</v>
      </c>
      <c r="EQ10" s="261">
        <v>3669041</v>
      </c>
      <c r="ER10" s="261">
        <v>3041471</v>
      </c>
      <c r="ES10" s="261">
        <v>3079267</v>
      </c>
      <c r="ET10" s="261">
        <v>223322</v>
      </c>
      <c r="EU10" s="261">
        <v>211249</v>
      </c>
      <c r="EV10" s="261">
        <v>3685926</v>
      </c>
      <c r="EW10" s="261">
        <v>3735475</v>
      </c>
      <c r="EX10" s="261">
        <v>3088796</v>
      </c>
      <c r="EY10" s="261">
        <v>3129133</v>
      </c>
      <c r="EZ10" s="261">
        <v>231276</v>
      </c>
      <c r="FA10" s="261">
        <v>219347</v>
      </c>
    </row>
    <row r="11" spans="1:157" x14ac:dyDescent="0.2">
      <c r="A11" s="191" t="s">
        <v>15</v>
      </c>
      <c r="B11" s="261" t="e">
        <v>#N/A</v>
      </c>
      <c r="C11" s="261" t="e">
        <v>#N/A</v>
      </c>
      <c r="D11" s="261" t="e">
        <v>#N/A</v>
      </c>
      <c r="E11" s="261" t="e">
        <v>#N/A</v>
      </c>
      <c r="F11" s="261" t="e">
        <v>#N/A</v>
      </c>
      <c r="G11" s="261" t="e">
        <v>#N/A</v>
      </c>
      <c r="H11" s="261" t="e">
        <v>#N/A</v>
      </c>
      <c r="I11" s="261" t="e">
        <v>#N/A</v>
      </c>
      <c r="J11" s="261" t="e">
        <v>#N/A</v>
      </c>
      <c r="K11" s="261" t="e">
        <v>#N/A</v>
      </c>
      <c r="L11" s="261" t="e">
        <v>#N/A</v>
      </c>
      <c r="M11" s="261" t="e">
        <v>#N/A</v>
      </c>
      <c r="N11" s="261" t="e">
        <v>#N/A</v>
      </c>
      <c r="O11" s="261" t="e">
        <v>#N/A</v>
      </c>
      <c r="P11" s="261" t="e">
        <v>#N/A</v>
      </c>
      <c r="Q11" s="261" t="e">
        <v>#N/A</v>
      </c>
      <c r="R11" s="261" t="e">
        <v>#N/A</v>
      </c>
      <c r="S11" s="261" t="e">
        <v>#N/A</v>
      </c>
      <c r="T11" s="261" t="e">
        <v>#N/A</v>
      </c>
      <c r="U11" s="261" t="e">
        <v>#N/A</v>
      </c>
      <c r="V11" s="261" t="e">
        <v>#N/A</v>
      </c>
      <c r="W11" s="261" t="e">
        <v>#N/A</v>
      </c>
      <c r="X11" s="261" t="e">
        <v>#N/A</v>
      </c>
      <c r="Y11" s="261" t="e">
        <v>#N/A</v>
      </c>
      <c r="Z11" s="261" t="e">
        <v>#N/A</v>
      </c>
      <c r="AA11" s="261" t="e">
        <v>#N/A</v>
      </c>
      <c r="AB11" s="261" t="e">
        <v>#N/A</v>
      </c>
      <c r="AC11" s="261" t="e">
        <v>#N/A</v>
      </c>
      <c r="AD11" s="261" t="e">
        <v>#N/A</v>
      </c>
      <c r="AE11" s="261" t="e">
        <v>#N/A</v>
      </c>
      <c r="AF11" s="261" t="e">
        <v>#N/A</v>
      </c>
      <c r="AG11" s="261" t="e">
        <v>#N/A</v>
      </c>
      <c r="AH11" s="261" t="e">
        <v>#N/A</v>
      </c>
      <c r="AI11" s="261" t="e">
        <v>#N/A</v>
      </c>
      <c r="AJ11" s="261" t="e">
        <v>#N/A</v>
      </c>
      <c r="AK11" s="261" t="e">
        <v>#N/A</v>
      </c>
      <c r="AL11" s="261" t="e">
        <v>#N/A</v>
      </c>
      <c r="AM11" s="261" t="e">
        <v>#N/A</v>
      </c>
      <c r="AN11" s="261" t="e">
        <v>#N/A</v>
      </c>
      <c r="AO11" s="261" t="e">
        <v>#N/A</v>
      </c>
      <c r="AP11" s="261" t="e">
        <v>#N/A</v>
      </c>
      <c r="AQ11" s="261" t="e">
        <v>#N/A</v>
      </c>
      <c r="AR11" s="261" t="e">
        <v>#N/A</v>
      </c>
      <c r="AS11" s="261" t="e">
        <v>#N/A</v>
      </c>
      <c r="AT11" s="261" t="e">
        <v>#N/A</v>
      </c>
      <c r="AU11" s="261" t="e">
        <v>#N/A</v>
      </c>
      <c r="AV11" s="261" t="e">
        <v>#N/A</v>
      </c>
      <c r="AW11" s="261" t="e">
        <v>#N/A</v>
      </c>
      <c r="AX11" s="261" t="e">
        <v>#N/A</v>
      </c>
      <c r="AY11" s="261" t="e">
        <v>#N/A</v>
      </c>
      <c r="AZ11" s="261" t="e">
        <v>#N/A</v>
      </c>
      <c r="BA11" s="261" t="e">
        <v>#N/A</v>
      </c>
      <c r="BB11" s="261" t="e">
        <v>#N/A</v>
      </c>
      <c r="BC11" s="261" t="e">
        <v>#N/A</v>
      </c>
      <c r="BD11" s="261" t="e">
        <v>#N/A</v>
      </c>
      <c r="BE11" s="261" t="e">
        <v>#N/A</v>
      </c>
      <c r="BF11" s="261" t="e">
        <v>#N/A</v>
      </c>
      <c r="BG11" s="261" t="e">
        <v>#N/A</v>
      </c>
      <c r="BH11" s="261" t="e">
        <v>#N/A</v>
      </c>
      <c r="BI11" s="261" t="e">
        <v>#N/A</v>
      </c>
      <c r="BJ11" s="261" t="e">
        <v>#N/A</v>
      </c>
      <c r="BK11" s="261" t="e">
        <v>#N/A</v>
      </c>
      <c r="BL11" s="261" t="e">
        <v>#N/A</v>
      </c>
      <c r="BM11" s="261" t="e">
        <v>#N/A</v>
      </c>
      <c r="BN11" s="261" t="e">
        <v>#N/A</v>
      </c>
      <c r="BO11" s="261" t="e">
        <v>#N/A</v>
      </c>
      <c r="BP11" s="261" t="e">
        <v>#N/A</v>
      </c>
      <c r="BQ11" s="261" t="e">
        <v>#N/A</v>
      </c>
      <c r="BR11" s="261" t="e">
        <v>#N/A</v>
      </c>
      <c r="BS11" s="261" t="e">
        <v>#N/A</v>
      </c>
      <c r="BT11" s="261" t="e">
        <v>#N/A</v>
      </c>
      <c r="BU11" s="261" t="e">
        <v>#N/A</v>
      </c>
      <c r="BV11" s="261" t="e">
        <v>#N/A</v>
      </c>
      <c r="BW11" s="261" t="e">
        <v>#N/A</v>
      </c>
      <c r="BX11" s="261" t="e">
        <v>#N/A</v>
      </c>
      <c r="BY11" s="261" t="e">
        <v>#N/A</v>
      </c>
      <c r="BZ11" s="261" t="e">
        <v>#N/A</v>
      </c>
      <c r="CA11" s="261" t="e">
        <v>#N/A</v>
      </c>
      <c r="CB11" s="261" t="e">
        <v>#N/A</v>
      </c>
      <c r="CC11" s="261" t="e">
        <v>#N/A</v>
      </c>
      <c r="CD11" s="261" t="e">
        <v>#N/A</v>
      </c>
      <c r="CE11" s="261" t="e">
        <v>#N/A</v>
      </c>
      <c r="CF11" s="261" t="e">
        <v>#N/A</v>
      </c>
      <c r="CG11" s="261" t="e">
        <v>#N/A</v>
      </c>
      <c r="CH11" s="261" t="e">
        <v>#N/A</v>
      </c>
      <c r="CI11" s="261" t="e">
        <v>#N/A</v>
      </c>
      <c r="CJ11" s="261" t="e">
        <v>#N/A</v>
      </c>
      <c r="CK11" s="261" t="e">
        <v>#N/A</v>
      </c>
      <c r="CL11" s="261" t="e">
        <v>#N/A</v>
      </c>
      <c r="CM11" s="261" t="e">
        <v>#N/A</v>
      </c>
      <c r="CN11" s="261">
        <v>1434725</v>
      </c>
      <c r="CO11" s="261">
        <v>1487273</v>
      </c>
      <c r="CP11" s="261">
        <v>1174660</v>
      </c>
      <c r="CQ11" s="261">
        <v>1203192</v>
      </c>
      <c r="CR11" s="261">
        <v>222587</v>
      </c>
      <c r="CS11" s="261">
        <v>244838</v>
      </c>
      <c r="CT11" s="261">
        <v>1444411</v>
      </c>
      <c r="CU11" s="261">
        <v>1496627</v>
      </c>
      <c r="CV11" s="261">
        <v>1180803</v>
      </c>
      <c r="CW11" s="261">
        <v>1209142</v>
      </c>
      <c r="CX11" s="261">
        <v>224496</v>
      </c>
      <c r="CY11" s="261">
        <v>246485</v>
      </c>
      <c r="CZ11" s="261">
        <v>1450467</v>
      </c>
      <c r="DA11" s="261">
        <v>1502409</v>
      </c>
      <c r="DB11" s="261">
        <v>1183586</v>
      </c>
      <c r="DC11" s="261">
        <v>1211945</v>
      </c>
      <c r="DD11" s="261">
        <v>225655</v>
      </c>
      <c r="DE11" s="261">
        <v>247742</v>
      </c>
      <c r="DF11" s="261">
        <v>1453888</v>
      </c>
      <c r="DG11" s="261">
        <v>1506571</v>
      </c>
      <c r="DH11" s="261">
        <v>1184597</v>
      </c>
      <c r="DI11" s="261">
        <v>1213800</v>
      </c>
      <c r="DJ11" s="261">
        <v>227167</v>
      </c>
      <c r="DK11" s="261">
        <v>249132</v>
      </c>
      <c r="DL11" s="261">
        <v>1457950</v>
      </c>
      <c r="DM11" s="261">
        <v>1510809</v>
      </c>
      <c r="DN11" s="261">
        <v>1186108</v>
      </c>
      <c r="DO11" s="261">
        <v>1215448</v>
      </c>
      <c r="DP11" s="261">
        <v>228579</v>
      </c>
      <c r="DQ11" s="261">
        <v>250376</v>
      </c>
      <c r="DR11" s="261">
        <v>1463916</v>
      </c>
      <c r="DS11" s="261">
        <v>1515816</v>
      </c>
      <c r="DT11" s="261">
        <v>1188652</v>
      </c>
      <c r="DU11" s="261">
        <v>1217381</v>
      </c>
      <c r="DV11" s="261">
        <v>230494</v>
      </c>
      <c r="DW11" s="261">
        <v>252061</v>
      </c>
      <c r="DX11" s="261">
        <v>1469966</v>
      </c>
      <c r="DY11" s="261">
        <v>1521849</v>
      </c>
      <c r="DZ11" s="261">
        <v>1190793</v>
      </c>
      <c r="EA11" s="261">
        <v>1219998</v>
      </c>
      <c r="EB11" s="261">
        <v>232221</v>
      </c>
      <c r="EC11" s="261">
        <v>253811</v>
      </c>
      <c r="ED11" s="261">
        <v>1475907</v>
      </c>
      <c r="EE11" s="261">
        <v>1527948</v>
      </c>
      <c r="EF11" s="261">
        <v>1193948</v>
      </c>
      <c r="EG11" s="261">
        <v>1222917</v>
      </c>
      <c r="EH11" s="261">
        <v>233296</v>
      </c>
      <c r="EI11" s="261">
        <v>255315</v>
      </c>
      <c r="EJ11" s="261">
        <v>1479090</v>
      </c>
      <c r="EK11" s="261">
        <v>1533071</v>
      </c>
      <c r="EL11" s="261">
        <v>1195356</v>
      </c>
      <c r="EM11" s="261">
        <v>1225476</v>
      </c>
      <c r="EN11" s="261">
        <v>234088</v>
      </c>
      <c r="EO11" s="261">
        <v>256828</v>
      </c>
      <c r="EP11" s="261">
        <v>1482909</v>
      </c>
      <c r="EQ11" s="261">
        <v>1538076</v>
      </c>
      <c r="ER11" s="261">
        <v>1196916</v>
      </c>
      <c r="ES11" s="261">
        <v>1228174</v>
      </c>
      <c r="ET11" s="261">
        <v>235129</v>
      </c>
      <c r="EU11" s="261">
        <v>258076</v>
      </c>
      <c r="EV11" s="261">
        <v>1486856</v>
      </c>
      <c r="EW11" s="261">
        <v>1543666</v>
      </c>
      <c r="EX11" s="261">
        <v>1198791</v>
      </c>
      <c r="EY11" s="261">
        <v>1231284</v>
      </c>
      <c r="EZ11" s="261">
        <v>235415</v>
      </c>
      <c r="FA11" s="261">
        <v>259111</v>
      </c>
    </row>
    <row r="12" spans="1:157" x14ac:dyDescent="0.2">
      <c r="A12" s="191" t="s">
        <v>18</v>
      </c>
      <c r="B12" s="261" t="e">
        <v>#N/A</v>
      </c>
      <c r="C12" s="261" t="e">
        <v>#N/A</v>
      </c>
      <c r="D12" s="261" t="e">
        <v>#N/A</v>
      </c>
      <c r="E12" s="261" t="e">
        <v>#N/A</v>
      </c>
      <c r="F12" s="261" t="e">
        <v>#N/A</v>
      </c>
      <c r="G12" s="261" t="e">
        <v>#N/A</v>
      </c>
      <c r="H12" s="261" t="e">
        <v>#N/A</v>
      </c>
      <c r="I12" s="261" t="e">
        <v>#N/A</v>
      </c>
      <c r="J12" s="261" t="e">
        <v>#N/A</v>
      </c>
      <c r="K12" s="261" t="e">
        <v>#N/A</v>
      </c>
      <c r="L12" s="261" t="e">
        <v>#N/A</v>
      </c>
      <c r="M12" s="261" t="e">
        <v>#N/A</v>
      </c>
      <c r="N12" s="261" t="e">
        <v>#N/A</v>
      </c>
      <c r="O12" s="261" t="e">
        <v>#N/A</v>
      </c>
      <c r="P12" s="261" t="e">
        <v>#N/A</v>
      </c>
      <c r="Q12" s="261" t="e">
        <v>#N/A</v>
      </c>
      <c r="R12" s="261" t="e">
        <v>#N/A</v>
      </c>
      <c r="S12" s="261" t="e">
        <v>#N/A</v>
      </c>
      <c r="T12" s="261" t="e">
        <v>#N/A</v>
      </c>
      <c r="U12" s="261" t="e">
        <v>#N/A</v>
      </c>
      <c r="V12" s="261" t="e">
        <v>#N/A</v>
      </c>
      <c r="W12" s="261" t="e">
        <v>#N/A</v>
      </c>
      <c r="X12" s="261" t="e">
        <v>#N/A</v>
      </c>
      <c r="Y12" s="261" t="e">
        <v>#N/A</v>
      </c>
      <c r="Z12" s="261" t="e">
        <v>#N/A</v>
      </c>
      <c r="AA12" s="261" t="e">
        <v>#N/A</v>
      </c>
      <c r="AB12" s="261" t="e">
        <v>#N/A</v>
      </c>
      <c r="AC12" s="261" t="e">
        <v>#N/A</v>
      </c>
      <c r="AD12" s="261" t="e">
        <v>#N/A</v>
      </c>
      <c r="AE12" s="261" t="e">
        <v>#N/A</v>
      </c>
      <c r="AF12" s="261" t="e">
        <v>#N/A</v>
      </c>
      <c r="AG12" s="261" t="e">
        <v>#N/A</v>
      </c>
      <c r="AH12" s="261" t="e">
        <v>#N/A</v>
      </c>
      <c r="AI12" s="261" t="e">
        <v>#N/A</v>
      </c>
      <c r="AJ12" s="261" t="e">
        <v>#N/A</v>
      </c>
      <c r="AK12" s="261" t="e">
        <v>#N/A</v>
      </c>
      <c r="AL12" s="261" t="e">
        <v>#N/A</v>
      </c>
      <c r="AM12" s="261" t="e">
        <v>#N/A</v>
      </c>
      <c r="AN12" s="261" t="e">
        <v>#N/A</v>
      </c>
      <c r="AO12" s="261" t="e">
        <v>#N/A</v>
      </c>
      <c r="AP12" s="261" t="e">
        <v>#N/A</v>
      </c>
      <c r="AQ12" s="261" t="e">
        <v>#N/A</v>
      </c>
      <c r="AR12" s="261" t="e">
        <v>#N/A</v>
      </c>
      <c r="AS12" s="261" t="e">
        <v>#N/A</v>
      </c>
      <c r="AT12" s="261" t="e">
        <v>#N/A</v>
      </c>
      <c r="AU12" s="261" t="e">
        <v>#N/A</v>
      </c>
      <c r="AV12" s="261" t="e">
        <v>#N/A</v>
      </c>
      <c r="AW12" s="261" t="e">
        <v>#N/A</v>
      </c>
      <c r="AX12" s="261" t="e">
        <v>#N/A</v>
      </c>
      <c r="AY12" s="261" t="e">
        <v>#N/A</v>
      </c>
      <c r="AZ12" s="261" t="e">
        <v>#N/A</v>
      </c>
      <c r="BA12" s="261" t="e">
        <v>#N/A</v>
      </c>
      <c r="BB12" s="261" t="e">
        <v>#N/A</v>
      </c>
      <c r="BC12" s="261" t="e">
        <v>#N/A</v>
      </c>
      <c r="BD12" s="261" t="e">
        <v>#N/A</v>
      </c>
      <c r="BE12" s="261" t="e">
        <v>#N/A</v>
      </c>
      <c r="BF12" s="261" t="e">
        <v>#N/A</v>
      </c>
      <c r="BG12" s="261" t="e">
        <v>#N/A</v>
      </c>
      <c r="BH12" s="261" t="e">
        <v>#N/A</v>
      </c>
      <c r="BI12" s="261" t="e">
        <v>#N/A</v>
      </c>
      <c r="BJ12" s="261" t="e">
        <v>#N/A</v>
      </c>
      <c r="BK12" s="261" t="e">
        <v>#N/A</v>
      </c>
      <c r="BL12" s="261" t="e">
        <v>#N/A</v>
      </c>
      <c r="BM12" s="261" t="e">
        <v>#N/A</v>
      </c>
      <c r="BN12" s="261" t="e">
        <v>#N/A</v>
      </c>
      <c r="BO12" s="261" t="e">
        <v>#N/A</v>
      </c>
      <c r="BP12" s="261" t="e">
        <v>#N/A</v>
      </c>
      <c r="BQ12" s="261" t="e">
        <v>#N/A</v>
      </c>
      <c r="BR12" s="261" t="e">
        <v>#N/A</v>
      </c>
      <c r="BS12" s="261" t="e">
        <v>#N/A</v>
      </c>
      <c r="BT12" s="261" t="e">
        <v>#N/A</v>
      </c>
      <c r="BU12" s="261" t="e">
        <v>#N/A</v>
      </c>
      <c r="BV12" s="261" t="e">
        <v>#N/A</v>
      </c>
      <c r="BW12" s="261" t="e">
        <v>#N/A</v>
      </c>
      <c r="BX12" s="261" t="e">
        <v>#N/A</v>
      </c>
      <c r="BY12" s="261" t="e">
        <v>#N/A</v>
      </c>
      <c r="BZ12" s="261" t="e">
        <v>#N/A</v>
      </c>
      <c r="CA12" s="261" t="e">
        <v>#N/A</v>
      </c>
      <c r="CB12" s="261" t="e">
        <v>#N/A</v>
      </c>
      <c r="CC12" s="261" t="e">
        <v>#N/A</v>
      </c>
      <c r="CD12" s="261" t="e">
        <v>#N/A</v>
      </c>
      <c r="CE12" s="261" t="e">
        <v>#N/A</v>
      </c>
      <c r="CF12" s="261" t="e">
        <v>#N/A</v>
      </c>
      <c r="CG12" s="261" t="e">
        <v>#N/A</v>
      </c>
      <c r="CH12" s="261" t="e">
        <v>#N/A</v>
      </c>
      <c r="CI12" s="261" t="e">
        <v>#N/A</v>
      </c>
      <c r="CJ12" s="261" t="e">
        <v>#N/A</v>
      </c>
      <c r="CK12" s="261" t="e">
        <v>#N/A</v>
      </c>
      <c r="CL12" s="261" t="e">
        <v>#N/A</v>
      </c>
      <c r="CM12" s="261" t="e">
        <v>#N/A</v>
      </c>
      <c r="CN12" s="261">
        <v>18546274</v>
      </c>
      <c r="CO12" s="261">
        <v>18773276</v>
      </c>
      <c r="CP12" s="261">
        <v>14189113</v>
      </c>
      <c r="CQ12" s="261">
        <v>14125027</v>
      </c>
      <c r="CR12" s="261">
        <v>1343466</v>
      </c>
      <c r="CS12" s="261">
        <v>1379117</v>
      </c>
      <c r="CT12" s="261">
        <v>18694789</v>
      </c>
      <c r="CU12" s="261">
        <v>18941522</v>
      </c>
      <c r="CV12" s="261">
        <v>14264876</v>
      </c>
      <c r="CW12" s="261">
        <v>14213914</v>
      </c>
      <c r="CX12" s="261">
        <v>1352862</v>
      </c>
      <c r="CY12" s="261">
        <v>1388055</v>
      </c>
      <c r="CZ12" s="261">
        <v>18847274</v>
      </c>
      <c r="DA12" s="261">
        <v>19097277</v>
      </c>
      <c r="DB12" s="261">
        <v>14343683</v>
      </c>
      <c r="DC12" s="261">
        <v>14292785</v>
      </c>
      <c r="DD12" s="261">
        <v>1362838</v>
      </c>
      <c r="DE12" s="261">
        <v>1395079</v>
      </c>
      <c r="DF12" s="261">
        <v>18996586</v>
      </c>
      <c r="DG12" s="261">
        <v>19257182</v>
      </c>
      <c r="DH12" s="261">
        <v>14413411</v>
      </c>
      <c r="DI12" s="261">
        <v>14367152</v>
      </c>
      <c r="DJ12" s="261">
        <v>1370061</v>
      </c>
      <c r="DK12" s="261">
        <v>1402397</v>
      </c>
      <c r="DL12" s="261">
        <v>19164689</v>
      </c>
      <c r="DM12" s="261">
        <v>19422017</v>
      </c>
      <c r="DN12" s="261">
        <v>14490805</v>
      </c>
      <c r="DO12" s="261">
        <v>14439991</v>
      </c>
      <c r="DP12" s="261">
        <v>1382789</v>
      </c>
      <c r="DQ12" s="261">
        <v>1411090</v>
      </c>
      <c r="DR12" s="261">
        <v>19328315</v>
      </c>
      <c r="DS12" s="261">
        <v>19575981</v>
      </c>
      <c r="DT12" s="261">
        <v>14559611</v>
      </c>
      <c r="DU12" s="261">
        <v>14495968</v>
      </c>
      <c r="DV12" s="261">
        <v>1393293</v>
      </c>
      <c r="DW12" s="261">
        <v>1418664</v>
      </c>
      <c r="DX12" s="261">
        <v>19453155</v>
      </c>
      <c r="DY12" s="261">
        <v>19696031</v>
      </c>
      <c r="DZ12" s="261">
        <v>14601321</v>
      </c>
      <c r="EA12" s="261">
        <v>14531272</v>
      </c>
      <c r="EB12" s="261">
        <v>1401507</v>
      </c>
      <c r="EC12" s="261">
        <v>1424701</v>
      </c>
      <c r="ED12" s="261">
        <v>19553823</v>
      </c>
      <c r="EE12" s="261">
        <v>19783962</v>
      </c>
      <c r="EF12" s="261">
        <v>14619389</v>
      </c>
      <c r="EG12" s="261">
        <v>14539257</v>
      </c>
      <c r="EH12" s="261">
        <v>1411760</v>
      </c>
      <c r="EI12" s="261">
        <v>1430447</v>
      </c>
      <c r="EJ12" s="261">
        <v>19607822</v>
      </c>
      <c r="EK12" s="261">
        <v>19829641</v>
      </c>
      <c r="EL12" s="261">
        <v>14608772</v>
      </c>
      <c r="EM12" s="261">
        <v>14522824</v>
      </c>
      <c r="EN12" s="261">
        <v>1420367</v>
      </c>
      <c r="EO12" s="261">
        <v>1434669</v>
      </c>
      <c r="EP12" s="261">
        <v>19608525</v>
      </c>
      <c r="EQ12" s="261">
        <v>19829085</v>
      </c>
      <c r="ER12" s="261">
        <v>14558170</v>
      </c>
      <c r="ES12" s="261">
        <v>14474208</v>
      </c>
      <c r="ET12" s="261">
        <v>1426347</v>
      </c>
      <c r="EU12" s="261">
        <v>1437413</v>
      </c>
      <c r="EV12" s="261">
        <v>19577489</v>
      </c>
      <c r="EW12" s="261">
        <v>19790589</v>
      </c>
      <c r="EX12" s="261">
        <v>14483848</v>
      </c>
      <c r="EY12" s="261">
        <v>14397367</v>
      </c>
      <c r="EZ12" s="261">
        <v>1432320</v>
      </c>
      <c r="FA12" s="261">
        <v>1439130</v>
      </c>
    </row>
    <row r="13" spans="1:157" x14ac:dyDescent="0.2">
      <c r="A13" s="191" t="s">
        <v>19</v>
      </c>
      <c r="B13" s="261" t="e">
        <v>#N/A</v>
      </c>
      <c r="C13" s="261" t="e">
        <v>#N/A</v>
      </c>
      <c r="D13" s="261" t="e">
        <v>#N/A</v>
      </c>
      <c r="E13" s="261" t="e">
        <v>#N/A</v>
      </c>
      <c r="F13" s="261" t="e">
        <v>#N/A</v>
      </c>
      <c r="G13" s="261" t="e">
        <v>#N/A</v>
      </c>
      <c r="H13" s="261" t="e">
        <v>#N/A</v>
      </c>
      <c r="I13" s="261" t="e">
        <v>#N/A</v>
      </c>
      <c r="J13" s="261" t="e">
        <v>#N/A</v>
      </c>
      <c r="K13" s="261" t="e">
        <v>#N/A</v>
      </c>
      <c r="L13" s="261" t="e">
        <v>#N/A</v>
      </c>
      <c r="M13" s="261" t="e">
        <v>#N/A</v>
      </c>
      <c r="N13" s="261" t="e">
        <v>#N/A</v>
      </c>
      <c r="O13" s="261" t="e">
        <v>#N/A</v>
      </c>
      <c r="P13" s="261" t="e">
        <v>#N/A</v>
      </c>
      <c r="Q13" s="261" t="e">
        <v>#N/A</v>
      </c>
      <c r="R13" s="261" t="e">
        <v>#N/A</v>
      </c>
      <c r="S13" s="261" t="e">
        <v>#N/A</v>
      </c>
      <c r="T13" s="261" t="e">
        <v>#N/A</v>
      </c>
      <c r="U13" s="261" t="e">
        <v>#N/A</v>
      </c>
      <c r="V13" s="261" t="e">
        <v>#N/A</v>
      </c>
      <c r="W13" s="261" t="e">
        <v>#N/A</v>
      </c>
      <c r="X13" s="261" t="e">
        <v>#N/A</v>
      </c>
      <c r="Y13" s="261" t="e">
        <v>#N/A</v>
      </c>
      <c r="Z13" s="261" t="e">
        <v>#N/A</v>
      </c>
      <c r="AA13" s="261" t="e">
        <v>#N/A</v>
      </c>
      <c r="AB13" s="261" t="e">
        <v>#N/A</v>
      </c>
      <c r="AC13" s="261" t="e">
        <v>#N/A</v>
      </c>
      <c r="AD13" s="261" t="e">
        <v>#N/A</v>
      </c>
      <c r="AE13" s="261" t="e">
        <v>#N/A</v>
      </c>
      <c r="AF13" s="261" t="e">
        <v>#N/A</v>
      </c>
      <c r="AG13" s="261" t="e">
        <v>#N/A</v>
      </c>
      <c r="AH13" s="261" t="e">
        <v>#N/A</v>
      </c>
      <c r="AI13" s="261" t="e">
        <v>#N/A</v>
      </c>
      <c r="AJ13" s="261" t="e">
        <v>#N/A</v>
      </c>
      <c r="AK13" s="261" t="e">
        <v>#N/A</v>
      </c>
      <c r="AL13" s="261" t="e">
        <v>#N/A</v>
      </c>
      <c r="AM13" s="261" t="e">
        <v>#N/A</v>
      </c>
      <c r="AN13" s="261" t="e">
        <v>#N/A</v>
      </c>
      <c r="AO13" s="261" t="e">
        <v>#N/A</v>
      </c>
      <c r="AP13" s="261" t="e">
        <v>#N/A</v>
      </c>
      <c r="AQ13" s="261" t="e">
        <v>#N/A</v>
      </c>
      <c r="AR13" s="261" t="e">
        <v>#N/A</v>
      </c>
      <c r="AS13" s="261" t="e">
        <v>#N/A</v>
      </c>
      <c r="AT13" s="261" t="e">
        <v>#N/A</v>
      </c>
      <c r="AU13" s="261" t="e">
        <v>#N/A</v>
      </c>
      <c r="AV13" s="261" t="e">
        <v>#N/A</v>
      </c>
      <c r="AW13" s="261" t="e">
        <v>#N/A</v>
      </c>
      <c r="AX13" s="261" t="e">
        <v>#N/A</v>
      </c>
      <c r="AY13" s="261" t="e">
        <v>#N/A</v>
      </c>
      <c r="AZ13" s="261" t="e">
        <v>#N/A</v>
      </c>
      <c r="BA13" s="261" t="e">
        <v>#N/A</v>
      </c>
      <c r="BB13" s="261" t="e">
        <v>#N/A</v>
      </c>
      <c r="BC13" s="261" t="e">
        <v>#N/A</v>
      </c>
      <c r="BD13" s="261" t="e">
        <v>#N/A</v>
      </c>
      <c r="BE13" s="261" t="e">
        <v>#N/A</v>
      </c>
      <c r="BF13" s="261" t="e">
        <v>#N/A</v>
      </c>
      <c r="BG13" s="261" t="e">
        <v>#N/A</v>
      </c>
      <c r="BH13" s="261" t="e">
        <v>#N/A</v>
      </c>
      <c r="BI13" s="261" t="e">
        <v>#N/A</v>
      </c>
      <c r="BJ13" s="261" t="e">
        <v>#N/A</v>
      </c>
      <c r="BK13" s="261" t="e">
        <v>#N/A</v>
      </c>
      <c r="BL13" s="261" t="e">
        <v>#N/A</v>
      </c>
      <c r="BM13" s="261" t="e">
        <v>#N/A</v>
      </c>
      <c r="BN13" s="261" t="e">
        <v>#N/A</v>
      </c>
      <c r="BO13" s="261" t="e">
        <v>#N/A</v>
      </c>
      <c r="BP13" s="261" t="e">
        <v>#N/A</v>
      </c>
      <c r="BQ13" s="261" t="e">
        <v>#N/A</v>
      </c>
      <c r="BR13" s="261" t="e">
        <v>#N/A</v>
      </c>
      <c r="BS13" s="261" t="e">
        <v>#N/A</v>
      </c>
      <c r="BT13" s="261" t="e">
        <v>#N/A</v>
      </c>
      <c r="BU13" s="261" t="e">
        <v>#N/A</v>
      </c>
      <c r="BV13" s="261" t="e">
        <v>#N/A</v>
      </c>
      <c r="BW13" s="261" t="e">
        <v>#N/A</v>
      </c>
      <c r="BX13" s="261" t="e">
        <v>#N/A</v>
      </c>
      <c r="BY13" s="261" t="e">
        <v>#N/A</v>
      </c>
      <c r="BZ13" s="261" t="e">
        <v>#N/A</v>
      </c>
      <c r="CA13" s="261" t="e">
        <v>#N/A</v>
      </c>
      <c r="CB13" s="261" t="e">
        <v>#N/A</v>
      </c>
      <c r="CC13" s="261" t="e">
        <v>#N/A</v>
      </c>
      <c r="CD13" s="261" t="e">
        <v>#N/A</v>
      </c>
      <c r="CE13" s="261" t="e">
        <v>#N/A</v>
      </c>
      <c r="CF13" s="261" t="e">
        <v>#N/A</v>
      </c>
      <c r="CG13" s="261" t="e">
        <v>#N/A</v>
      </c>
      <c r="CH13" s="261" t="e">
        <v>#N/A</v>
      </c>
      <c r="CI13" s="261" t="e">
        <v>#N/A</v>
      </c>
      <c r="CJ13" s="261" t="e">
        <v>#N/A</v>
      </c>
      <c r="CK13" s="261" t="e">
        <v>#N/A</v>
      </c>
      <c r="CL13" s="261" t="e">
        <v>#N/A</v>
      </c>
      <c r="CM13" s="261" t="e">
        <v>#N/A</v>
      </c>
      <c r="CN13" s="261">
        <v>3410883</v>
      </c>
      <c r="CO13" s="261">
        <v>3454080</v>
      </c>
      <c r="CP13" s="261">
        <v>2252138</v>
      </c>
      <c r="CQ13" s="261">
        <v>2209451</v>
      </c>
      <c r="CR13" s="261">
        <v>244929</v>
      </c>
      <c r="CS13" s="261">
        <v>255458</v>
      </c>
      <c r="CT13" s="261">
        <v>3452243</v>
      </c>
      <c r="CU13" s="261">
        <v>3497321</v>
      </c>
      <c r="CV13" s="261">
        <v>2266684</v>
      </c>
      <c r="CW13" s="261">
        <v>2224801</v>
      </c>
      <c r="CX13" s="261">
        <v>246462</v>
      </c>
      <c r="CY13" s="261">
        <v>256181</v>
      </c>
      <c r="CZ13" s="261">
        <v>3497663</v>
      </c>
      <c r="DA13" s="261">
        <v>3543177</v>
      </c>
      <c r="DB13" s="261">
        <v>2284381</v>
      </c>
      <c r="DC13" s="261">
        <v>2241728</v>
      </c>
      <c r="DD13" s="261">
        <v>246820</v>
      </c>
      <c r="DE13" s="261">
        <v>256634</v>
      </c>
      <c r="DF13" s="261">
        <v>3547260</v>
      </c>
      <c r="DG13" s="261">
        <v>3591137</v>
      </c>
      <c r="DH13" s="261">
        <v>2301773</v>
      </c>
      <c r="DI13" s="261">
        <v>2257952</v>
      </c>
      <c r="DJ13" s="261">
        <v>247871</v>
      </c>
      <c r="DK13" s="261">
        <v>257190</v>
      </c>
      <c r="DL13" s="261">
        <v>3596451</v>
      </c>
      <c r="DM13" s="261">
        <v>3636851</v>
      </c>
      <c r="DN13" s="261">
        <v>2318139</v>
      </c>
      <c r="DO13" s="261">
        <v>2271701</v>
      </c>
      <c r="DP13" s="261">
        <v>248955</v>
      </c>
      <c r="DQ13" s="261">
        <v>256857</v>
      </c>
      <c r="DR13" s="261">
        <v>3645545</v>
      </c>
      <c r="DS13" s="261">
        <v>3680304</v>
      </c>
      <c r="DT13" s="261">
        <v>2330963</v>
      </c>
      <c r="DU13" s="261">
        <v>2279958</v>
      </c>
      <c r="DV13" s="261">
        <v>249966</v>
      </c>
      <c r="DW13" s="261">
        <v>256980</v>
      </c>
      <c r="DX13" s="261">
        <v>3677346</v>
      </c>
      <c r="DY13" s="261">
        <v>3705997</v>
      </c>
      <c r="DZ13" s="261">
        <v>2331809</v>
      </c>
      <c r="EA13" s="261">
        <v>2276684</v>
      </c>
      <c r="EB13" s="261">
        <v>250191</v>
      </c>
      <c r="EC13" s="261">
        <v>255902</v>
      </c>
      <c r="ED13" s="261">
        <v>3695285</v>
      </c>
      <c r="EE13" s="261">
        <v>3717375</v>
      </c>
      <c r="EF13" s="261">
        <v>2322292</v>
      </c>
      <c r="EG13" s="261">
        <v>2263361</v>
      </c>
      <c r="EH13" s="261">
        <v>250736</v>
      </c>
      <c r="EI13" s="261">
        <v>254535</v>
      </c>
      <c r="EJ13" s="261">
        <v>3704155</v>
      </c>
      <c r="EK13" s="261">
        <v>3721930</v>
      </c>
      <c r="EL13" s="261">
        <v>2308487</v>
      </c>
      <c r="EM13" s="261">
        <v>2248335</v>
      </c>
      <c r="EN13" s="261">
        <v>251105</v>
      </c>
      <c r="EO13" s="261">
        <v>253741</v>
      </c>
      <c r="EP13" s="261">
        <v>3700193</v>
      </c>
      <c r="EQ13" s="261">
        <v>3715287</v>
      </c>
      <c r="ER13" s="261">
        <v>2287014</v>
      </c>
      <c r="ES13" s="261">
        <v>2226551</v>
      </c>
      <c r="ET13" s="261">
        <v>251026</v>
      </c>
      <c r="EU13" s="261">
        <v>252960</v>
      </c>
      <c r="EV13" s="261">
        <v>3677731</v>
      </c>
      <c r="EW13" s="261">
        <v>3691162</v>
      </c>
      <c r="EX13" s="261">
        <v>2253878</v>
      </c>
      <c r="EY13" s="261">
        <v>2193847</v>
      </c>
      <c r="EZ13" s="261">
        <v>250418</v>
      </c>
      <c r="FA13" s="261">
        <v>251269</v>
      </c>
    </row>
    <row r="14" spans="1:157" s="260" customFormat="1" x14ac:dyDescent="0.2">
      <c r="A14" s="191" t="s">
        <v>326</v>
      </c>
      <c r="B14" s="261" t="e">
        <v>#N/A</v>
      </c>
      <c r="C14" s="261" t="e">
        <v>#N/A</v>
      </c>
      <c r="D14" s="261" t="e">
        <v>#N/A</v>
      </c>
      <c r="E14" s="261" t="e">
        <v>#N/A</v>
      </c>
      <c r="F14" s="261" t="e">
        <v>#N/A</v>
      </c>
      <c r="G14" s="261" t="e">
        <v>#N/A</v>
      </c>
      <c r="H14" s="261" t="e">
        <v>#N/A</v>
      </c>
      <c r="I14" s="261" t="e">
        <v>#N/A</v>
      </c>
      <c r="J14" s="261" t="e">
        <v>#N/A</v>
      </c>
      <c r="K14" s="261" t="e">
        <v>#N/A</v>
      </c>
      <c r="L14" s="261" t="e">
        <v>#N/A</v>
      </c>
      <c r="M14" s="261" t="e">
        <v>#N/A</v>
      </c>
      <c r="N14" s="261" t="e">
        <v>#N/A</v>
      </c>
      <c r="O14" s="261" t="e">
        <v>#N/A</v>
      </c>
      <c r="P14" s="261" t="e">
        <v>#N/A</v>
      </c>
      <c r="Q14" s="261" t="e">
        <v>#N/A</v>
      </c>
      <c r="R14" s="261" t="e">
        <v>#N/A</v>
      </c>
      <c r="S14" s="261" t="e">
        <v>#N/A</v>
      </c>
      <c r="T14" s="261" t="e">
        <v>#N/A</v>
      </c>
      <c r="U14" s="261" t="e">
        <v>#N/A</v>
      </c>
      <c r="V14" s="261" t="e">
        <v>#N/A</v>
      </c>
      <c r="W14" s="261" t="e">
        <v>#N/A</v>
      </c>
      <c r="X14" s="261" t="e">
        <v>#N/A</v>
      </c>
      <c r="Y14" s="261" t="e">
        <v>#N/A</v>
      </c>
      <c r="Z14" s="261" t="e">
        <v>#N/A</v>
      </c>
      <c r="AA14" s="261" t="e">
        <v>#N/A</v>
      </c>
      <c r="AB14" s="261" t="e">
        <v>#N/A</v>
      </c>
      <c r="AC14" s="261" t="e">
        <v>#N/A</v>
      </c>
      <c r="AD14" s="261" t="e">
        <v>#N/A</v>
      </c>
      <c r="AE14" s="261" t="e">
        <v>#N/A</v>
      </c>
      <c r="AF14" s="261" t="e">
        <v>#N/A</v>
      </c>
      <c r="AG14" s="261" t="e">
        <v>#N/A</v>
      </c>
      <c r="AH14" s="261" t="e">
        <v>#N/A</v>
      </c>
      <c r="AI14" s="261" t="e">
        <v>#N/A</v>
      </c>
      <c r="AJ14" s="261" t="e">
        <v>#N/A</v>
      </c>
      <c r="AK14" s="261" t="e">
        <v>#N/A</v>
      </c>
      <c r="AL14" s="261" t="e">
        <v>#N/A</v>
      </c>
      <c r="AM14" s="261" t="e">
        <v>#N/A</v>
      </c>
      <c r="AN14" s="261" t="e">
        <v>#N/A</v>
      </c>
      <c r="AO14" s="261" t="e">
        <v>#N/A</v>
      </c>
      <c r="AP14" s="261" t="e">
        <v>#N/A</v>
      </c>
      <c r="AQ14" s="261" t="e">
        <v>#N/A</v>
      </c>
      <c r="AR14" s="261" t="e">
        <v>#N/A</v>
      </c>
      <c r="AS14" s="261" t="e">
        <v>#N/A</v>
      </c>
      <c r="AT14" s="261" t="e">
        <v>#N/A</v>
      </c>
      <c r="AU14" s="261" t="e">
        <v>#N/A</v>
      </c>
      <c r="AV14" s="261" t="e">
        <v>#N/A</v>
      </c>
      <c r="AW14" s="261" t="e">
        <v>#N/A</v>
      </c>
      <c r="AX14" s="261" t="e">
        <v>#N/A</v>
      </c>
      <c r="AY14" s="261" t="e">
        <v>#N/A</v>
      </c>
      <c r="AZ14" s="261" t="e">
        <v>#N/A</v>
      </c>
      <c r="BA14" s="261" t="e">
        <v>#N/A</v>
      </c>
      <c r="BB14" s="261" t="e">
        <v>#N/A</v>
      </c>
      <c r="BC14" s="261" t="e">
        <v>#N/A</v>
      </c>
      <c r="BD14" s="261" t="e">
        <v>#N/A</v>
      </c>
      <c r="BE14" s="261" t="e">
        <v>#N/A</v>
      </c>
      <c r="BF14" s="261" t="e">
        <v>#N/A</v>
      </c>
      <c r="BG14" s="261" t="e">
        <v>#N/A</v>
      </c>
      <c r="BH14" s="261" t="e">
        <v>#N/A</v>
      </c>
      <c r="BI14" s="261" t="e">
        <v>#N/A</v>
      </c>
      <c r="BJ14" s="261" t="e">
        <v>#N/A</v>
      </c>
      <c r="BK14" s="261" t="e">
        <v>#N/A</v>
      </c>
      <c r="BL14" s="261" t="e">
        <v>#N/A</v>
      </c>
      <c r="BM14" s="261" t="e">
        <v>#N/A</v>
      </c>
      <c r="BN14" s="261" t="e">
        <v>#N/A</v>
      </c>
      <c r="BO14" s="261" t="e">
        <v>#N/A</v>
      </c>
      <c r="BP14" s="261" t="e">
        <v>#N/A</v>
      </c>
      <c r="BQ14" s="261" t="e">
        <v>#N/A</v>
      </c>
      <c r="BR14" s="261" t="e">
        <v>#N/A</v>
      </c>
      <c r="BS14" s="261" t="e">
        <v>#N/A</v>
      </c>
      <c r="BT14" s="261" t="e">
        <v>#N/A</v>
      </c>
      <c r="BU14" s="261" t="e">
        <v>#N/A</v>
      </c>
      <c r="BV14" s="261" t="e">
        <v>#N/A</v>
      </c>
      <c r="BW14" s="261" t="e">
        <v>#N/A</v>
      </c>
      <c r="BX14" s="261" t="e">
        <v>#N/A</v>
      </c>
      <c r="BY14" s="261" t="e">
        <v>#N/A</v>
      </c>
      <c r="BZ14" s="261" t="e">
        <v>#N/A</v>
      </c>
      <c r="CA14" s="261" t="e">
        <v>#N/A</v>
      </c>
      <c r="CB14" s="261" t="e">
        <v>#N/A</v>
      </c>
      <c r="CC14" s="261" t="e">
        <v>#N/A</v>
      </c>
      <c r="CD14" s="261" t="e">
        <v>#N/A</v>
      </c>
      <c r="CE14" s="261" t="e">
        <v>#N/A</v>
      </c>
      <c r="CF14" s="261" t="e">
        <v>#N/A</v>
      </c>
      <c r="CG14" s="261" t="e">
        <v>#N/A</v>
      </c>
      <c r="CH14" s="261" t="e">
        <v>#N/A</v>
      </c>
      <c r="CI14" s="261" t="e">
        <v>#N/A</v>
      </c>
      <c r="CJ14" s="261" t="e">
        <v>#N/A</v>
      </c>
      <c r="CK14" s="261" t="e">
        <v>#N/A</v>
      </c>
      <c r="CL14" s="261" t="e">
        <v>#N/A</v>
      </c>
      <c r="CM14" s="261" t="e">
        <v>#N/A</v>
      </c>
      <c r="CN14" s="261">
        <v>10295239</v>
      </c>
      <c r="CO14" s="261">
        <v>10337701</v>
      </c>
      <c r="CP14" s="261">
        <v>8341907</v>
      </c>
      <c r="CQ14" s="261">
        <v>8321008</v>
      </c>
      <c r="CR14" s="261">
        <v>641836</v>
      </c>
      <c r="CS14" s="261">
        <v>611082</v>
      </c>
      <c r="CT14" s="261">
        <v>10379157</v>
      </c>
      <c r="CU14" s="261">
        <v>10433890</v>
      </c>
      <c r="CV14" s="261">
        <v>8391189</v>
      </c>
      <c r="CW14" s="261">
        <v>8378561</v>
      </c>
      <c r="CX14" s="261">
        <v>648752</v>
      </c>
      <c r="CY14" s="261">
        <v>618447</v>
      </c>
      <c r="CZ14" s="261">
        <v>10458133</v>
      </c>
      <c r="DA14" s="261">
        <v>10514184</v>
      </c>
      <c r="DB14" s="261">
        <v>8438729</v>
      </c>
      <c r="DC14" s="261">
        <v>8425928</v>
      </c>
      <c r="DD14" s="261">
        <v>655608</v>
      </c>
      <c r="DE14" s="261">
        <v>623626</v>
      </c>
      <c r="DF14" s="261">
        <v>10529386</v>
      </c>
      <c r="DG14" s="261">
        <v>10598796</v>
      </c>
      <c r="DH14" s="261">
        <v>8478484</v>
      </c>
      <c r="DI14" s="261">
        <v>8472561</v>
      </c>
      <c r="DJ14" s="261">
        <v>659102</v>
      </c>
      <c r="DK14" s="261">
        <v>629305</v>
      </c>
      <c r="DL14" s="261">
        <v>10624983</v>
      </c>
      <c r="DM14" s="261">
        <v>10694972</v>
      </c>
      <c r="DN14" s="261">
        <v>8530668</v>
      </c>
      <c r="DO14" s="261">
        <v>8523407</v>
      </c>
      <c r="DP14" s="261">
        <v>669799</v>
      </c>
      <c r="DQ14" s="261">
        <v>638336</v>
      </c>
      <c r="DR14" s="261">
        <v>10716917</v>
      </c>
      <c r="DS14" s="261">
        <v>10784267</v>
      </c>
      <c r="DT14" s="261">
        <v>8578041</v>
      </c>
      <c r="DU14" s="261">
        <v>8565328</v>
      </c>
      <c r="DV14" s="261">
        <v>679426</v>
      </c>
      <c r="DW14" s="261">
        <v>646883</v>
      </c>
      <c r="DX14" s="261">
        <v>10800718</v>
      </c>
      <c r="DY14" s="261">
        <v>10870260</v>
      </c>
      <c r="DZ14" s="261">
        <v>8617809</v>
      </c>
      <c r="EA14" s="261">
        <v>8604351</v>
      </c>
      <c r="EB14" s="261">
        <v>688787</v>
      </c>
      <c r="EC14" s="261">
        <v>655928</v>
      </c>
      <c r="ED14" s="261">
        <v>10883128</v>
      </c>
      <c r="EE14" s="261">
        <v>10949632</v>
      </c>
      <c r="EF14" s="261">
        <v>8653588</v>
      </c>
      <c r="EG14" s="261">
        <v>8635398</v>
      </c>
      <c r="EH14" s="261">
        <v>699131</v>
      </c>
      <c r="EI14" s="261">
        <v>665534</v>
      </c>
      <c r="EJ14" s="261">
        <v>10943170</v>
      </c>
      <c r="EK14" s="261">
        <v>11006675</v>
      </c>
      <c r="EL14" s="261">
        <v>8672375</v>
      </c>
      <c r="EM14" s="261">
        <v>8650467</v>
      </c>
      <c r="EN14" s="261">
        <v>708685</v>
      </c>
      <c r="EO14" s="261">
        <v>673819</v>
      </c>
      <c r="EP14" s="261">
        <v>10972916</v>
      </c>
      <c r="EQ14" s="261">
        <v>11037612</v>
      </c>
      <c r="ER14" s="261">
        <v>8667516</v>
      </c>
      <c r="ES14" s="261">
        <v>8646360</v>
      </c>
      <c r="ET14" s="261">
        <v>716347</v>
      </c>
      <c r="EU14" s="261">
        <v>680497</v>
      </c>
      <c r="EV14" s="261">
        <v>10998344</v>
      </c>
      <c r="EW14" s="261">
        <v>11057795</v>
      </c>
      <c r="EX14" s="261">
        <v>8657536</v>
      </c>
      <c r="EY14" s="261">
        <v>8632608</v>
      </c>
      <c r="EZ14" s="261">
        <v>724401</v>
      </c>
      <c r="FA14" s="261">
        <v>686994</v>
      </c>
    </row>
    <row r="15" spans="1:157" x14ac:dyDescent="0.2">
      <c r="A15" s="191" t="s">
        <v>21</v>
      </c>
      <c r="B15" s="261" t="e">
        <v>#N/A</v>
      </c>
      <c r="C15" s="261" t="e">
        <v>#N/A</v>
      </c>
      <c r="D15" s="261" t="e">
        <v>#N/A</v>
      </c>
      <c r="E15" s="261" t="e">
        <v>#N/A</v>
      </c>
      <c r="F15" s="261" t="e">
        <v>#N/A</v>
      </c>
      <c r="G15" s="261" t="e">
        <v>#N/A</v>
      </c>
      <c r="H15" s="261" t="e">
        <v>#N/A</v>
      </c>
      <c r="I15" s="261" t="e">
        <v>#N/A</v>
      </c>
      <c r="J15" s="261" t="e">
        <v>#N/A</v>
      </c>
      <c r="K15" s="261" t="e">
        <v>#N/A</v>
      </c>
      <c r="L15" s="261" t="e">
        <v>#N/A</v>
      </c>
      <c r="M15" s="261" t="e">
        <v>#N/A</v>
      </c>
      <c r="N15" s="261" t="e">
        <v>#N/A</v>
      </c>
      <c r="O15" s="261" t="e">
        <v>#N/A</v>
      </c>
      <c r="P15" s="261" t="e">
        <v>#N/A</v>
      </c>
      <c r="Q15" s="261" t="e">
        <v>#N/A</v>
      </c>
      <c r="R15" s="261" t="e">
        <v>#N/A</v>
      </c>
      <c r="S15" s="261" t="e">
        <v>#N/A</v>
      </c>
      <c r="T15" s="261" t="e">
        <v>#N/A</v>
      </c>
      <c r="U15" s="261" t="e">
        <v>#N/A</v>
      </c>
      <c r="V15" s="261" t="e">
        <v>#N/A</v>
      </c>
      <c r="W15" s="261" t="e">
        <v>#N/A</v>
      </c>
      <c r="X15" s="261" t="e">
        <v>#N/A</v>
      </c>
      <c r="Y15" s="261" t="e">
        <v>#N/A</v>
      </c>
      <c r="Z15" s="261" t="e">
        <v>#N/A</v>
      </c>
      <c r="AA15" s="261" t="e">
        <v>#N/A</v>
      </c>
      <c r="AB15" s="261" t="e">
        <v>#N/A</v>
      </c>
      <c r="AC15" s="261" t="e">
        <v>#N/A</v>
      </c>
      <c r="AD15" s="261" t="e">
        <v>#N/A</v>
      </c>
      <c r="AE15" s="261" t="e">
        <v>#N/A</v>
      </c>
      <c r="AF15" s="261" t="e">
        <v>#N/A</v>
      </c>
      <c r="AG15" s="261" t="e">
        <v>#N/A</v>
      </c>
      <c r="AH15" s="261" t="e">
        <v>#N/A</v>
      </c>
      <c r="AI15" s="261" t="e">
        <v>#N/A</v>
      </c>
      <c r="AJ15" s="261" t="e">
        <v>#N/A</v>
      </c>
      <c r="AK15" s="261" t="e">
        <v>#N/A</v>
      </c>
      <c r="AL15" s="261" t="e">
        <v>#N/A</v>
      </c>
      <c r="AM15" s="261" t="e">
        <v>#N/A</v>
      </c>
      <c r="AN15" s="261" t="e">
        <v>#N/A</v>
      </c>
      <c r="AO15" s="261" t="e">
        <v>#N/A</v>
      </c>
      <c r="AP15" s="261" t="e">
        <v>#N/A</v>
      </c>
      <c r="AQ15" s="261" t="e">
        <v>#N/A</v>
      </c>
      <c r="AR15" s="261" t="e">
        <v>#N/A</v>
      </c>
      <c r="AS15" s="261" t="e">
        <v>#N/A</v>
      </c>
      <c r="AT15" s="261" t="e">
        <v>#N/A</v>
      </c>
      <c r="AU15" s="261" t="e">
        <v>#N/A</v>
      </c>
      <c r="AV15" s="261" t="e">
        <v>#N/A</v>
      </c>
      <c r="AW15" s="261" t="e">
        <v>#N/A</v>
      </c>
      <c r="AX15" s="261" t="e">
        <v>#N/A</v>
      </c>
      <c r="AY15" s="261" t="e">
        <v>#N/A</v>
      </c>
      <c r="AZ15" s="261" t="e">
        <v>#N/A</v>
      </c>
      <c r="BA15" s="261" t="e">
        <v>#N/A</v>
      </c>
      <c r="BB15" s="261" t="e">
        <v>#N/A</v>
      </c>
      <c r="BC15" s="261" t="e">
        <v>#N/A</v>
      </c>
      <c r="BD15" s="261" t="e">
        <v>#N/A</v>
      </c>
      <c r="BE15" s="261" t="e">
        <v>#N/A</v>
      </c>
      <c r="BF15" s="261" t="e">
        <v>#N/A</v>
      </c>
      <c r="BG15" s="261" t="e">
        <v>#N/A</v>
      </c>
      <c r="BH15" s="261" t="e">
        <v>#N/A</v>
      </c>
      <c r="BI15" s="261" t="e">
        <v>#N/A</v>
      </c>
      <c r="BJ15" s="261" t="e">
        <v>#N/A</v>
      </c>
      <c r="BK15" s="261" t="e">
        <v>#N/A</v>
      </c>
      <c r="BL15" s="261" t="e">
        <v>#N/A</v>
      </c>
      <c r="BM15" s="261" t="e">
        <v>#N/A</v>
      </c>
      <c r="BN15" s="261" t="e">
        <v>#N/A</v>
      </c>
      <c r="BO15" s="261" t="e">
        <v>#N/A</v>
      </c>
      <c r="BP15" s="261" t="e">
        <v>#N/A</v>
      </c>
      <c r="BQ15" s="261" t="e">
        <v>#N/A</v>
      </c>
      <c r="BR15" s="261" t="e">
        <v>#N/A</v>
      </c>
      <c r="BS15" s="261" t="e">
        <v>#N/A</v>
      </c>
      <c r="BT15" s="261" t="e">
        <v>#N/A</v>
      </c>
      <c r="BU15" s="261" t="e">
        <v>#N/A</v>
      </c>
      <c r="BV15" s="261" t="e">
        <v>#N/A</v>
      </c>
      <c r="BW15" s="261" t="e">
        <v>#N/A</v>
      </c>
      <c r="BX15" s="261" t="e">
        <v>#N/A</v>
      </c>
      <c r="BY15" s="261" t="e">
        <v>#N/A</v>
      </c>
      <c r="BZ15" s="261" t="e">
        <v>#N/A</v>
      </c>
      <c r="CA15" s="261" t="e">
        <v>#N/A</v>
      </c>
      <c r="CB15" s="261" t="e">
        <v>#N/A</v>
      </c>
      <c r="CC15" s="261" t="e">
        <v>#N/A</v>
      </c>
      <c r="CD15" s="261" t="e">
        <v>#N/A</v>
      </c>
      <c r="CE15" s="261" t="e">
        <v>#N/A</v>
      </c>
      <c r="CF15" s="261" t="e">
        <v>#N/A</v>
      </c>
      <c r="CG15" s="261" t="e">
        <v>#N/A</v>
      </c>
      <c r="CH15" s="261" t="e">
        <v>#N/A</v>
      </c>
      <c r="CI15" s="261" t="e">
        <v>#N/A</v>
      </c>
      <c r="CJ15" s="261" t="e">
        <v>#N/A</v>
      </c>
      <c r="CK15" s="261" t="e">
        <v>#N/A</v>
      </c>
      <c r="CL15" s="261" t="e">
        <v>#N/A</v>
      </c>
      <c r="CM15" s="261" t="e">
        <v>#N/A</v>
      </c>
      <c r="CN15" s="261">
        <v>4840152</v>
      </c>
      <c r="CO15" s="261">
        <v>4981495</v>
      </c>
      <c r="CP15" s="261">
        <v>3595068</v>
      </c>
      <c r="CQ15" s="261">
        <v>3594568</v>
      </c>
      <c r="CR15" s="261">
        <v>456701</v>
      </c>
      <c r="CS15" s="261">
        <v>512577</v>
      </c>
      <c r="CT15" s="261">
        <v>4863389</v>
      </c>
      <c r="CU15" s="261">
        <v>5010311</v>
      </c>
      <c r="CV15" s="261">
        <v>3607003</v>
      </c>
      <c r="CW15" s="261">
        <v>3610552</v>
      </c>
      <c r="CX15" s="261">
        <v>457648</v>
      </c>
      <c r="CY15" s="261">
        <v>513427</v>
      </c>
      <c r="CZ15" s="261">
        <v>4891478</v>
      </c>
      <c r="DA15" s="261">
        <v>5039916</v>
      </c>
      <c r="DB15" s="261">
        <v>3620573</v>
      </c>
      <c r="DC15" s="261">
        <v>3625129</v>
      </c>
      <c r="DD15" s="261">
        <v>460410</v>
      </c>
      <c r="DE15" s="261">
        <v>514819</v>
      </c>
      <c r="DF15" s="261">
        <v>4919940</v>
      </c>
      <c r="DG15" s="261">
        <v>5067249</v>
      </c>
      <c r="DH15" s="261">
        <v>3633154</v>
      </c>
      <c r="DI15" s="261">
        <v>3636639</v>
      </c>
      <c r="DJ15" s="261">
        <v>463088</v>
      </c>
      <c r="DK15" s="261">
        <v>515902</v>
      </c>
      <c r="DL15" s="261">
        <v>4943255</v>
      </c>
      <c r="DM15" s="261">
        <v>5090194</v>
      </c>
      <c r="DN15" s="261">
        <v>3641998</v>
      </c>
      <c r="DO15" s="261">
        <v>3644883</v>
      </c>
      <c r="DP15" s="261">
        <v>464035</v>
      </c>
      <c r="DQ15" s="261">
        <v>515897</v>
      </c>
      <c r="DR15" s="261">
        <v>4965853</v>
      </c>
      <c r="DS15" s="261">
        <v>5111410</v>
      </c>
      <c r="DT15" s="261">
        <v>3650607</v>
      </c>
      <c r="DU15" s="261">
        <v>3650682</v>
      </c>
      <c r="DV15" s="261">
        <v>463901</v>
      </c>
      <c r="DW15" s="261">
        <v>514801</v>
      </c>
      <c r="DX15" s="261">
        <v>4975091</v>
      </c>
      <c r="DY15" s="261">
        <v>5119774</v>
      </c>
      <c r="DZ15" s="261">
        <v>3651703</v>
      </c>
      <c r="EA15" s="261">
        <v>3650237</v>
      </c>
      <c r="EB15" s="261">
        <v>462529</v>
      </c>
      <c r="EC15" s="261">
        <v>512871</v>
      </c>
      <c r="ED15" s="261">
        <v>4975410</v>
      </c>
      <c r="EE15" s="261">
        <v>5116955</v>
      </c>
      <c r="EF15" s="261">
        <v>3643509</v>
      </c>
      <c r="EG15" s="261">
        <v>3640498</v>
      </c>
      <c r="EH15" s="261">
        <v>461893</v>
      </c>
      <c r="EI15" s="261">
        <v>510378</v>
      </c>
      <c r="EJ15" s="261">
        <v>4960497</v>
      </c>
      <c r="EK15" s="261">
        <v>5101036</v>
      </c>
      <c r="EL15" s="261">
        <v>3627910</v>
      </c>
      <c r="EM15" s="261">
        <v>3624022</v>
      </c>
      <c r="EN15" s="261">
        <v>460577</v>
      </c>
      <c r="EO15" s="261">
        <v>507109</v>
      </c>
      <c r="EP15" s="261">
        <v>4935416</v>
      </c>
      <c r="EQ15" s="261">
        <v>5076186</v>
      </c>
      <c r="ER15" s="261">
        <v>3603640</v>
      </c>
      <c r="ES15" s="261">
        <v>3601297</v>
      </c>
      <c r="ET15" s="261">
        <v>458974</v>
      </c>
      <c r="EU15" s="261">
        <v>503956</v>
      </c>
      <c r="EV15" s="261">
        <v>4901414</v>
      </c>
      <c r="EW15" s="261">
        <v>5041632</v>
      </c>
      <c r="EX15" s="261">
        <v>3572434</v>
      </c>
      <c r="EY15" s="261">
        <v>3570912</v>
      </c>
      <c r="EZ15" s="261">
        <v>457501</v>
      </c>
      <c r="FA15" s="261">
        <v>500867</v>
      </c>
    </row>
    <row r="16" spans="1:157" s="90" customFormat="1" x14ac:dyDescent="0.2">
      <c r="A16" s="191" t="s">
        <v>22</v>
      </c>
      <c r="B16" s="261" t="e">
        <v>#N/A</v>
      </c>
      <c r="C16" s="261" t="e">
        <v>#N/A</v>
      </c>
      <c r="D16" s="261" t="e">
        <v>#N/A</v>
      </c>
      <c r="E16" s="261" t="e">
        <v>#N/A</v>
      </c>
      <c r="F16" s="261" t="e">
        <v>#N/A</v>
      </c>
      <c r="G16" s="261" t="e">
        <v>#N/A</v>
      </c>
      <c r="H16" s="261" t="e">
        <v>#N/A</v>
      </c>
      <c r="I16" s="261" t="e">
        <v>#N/A</v>
      </c>
      <c r="J16" s="261" t="e">
        <v>#N/A</v>
      </c>
      <c r="K16" s="261" t="e">
        <v>#N/A</v>
      </c>
      <c r="L16" s="261" t="e">
        <v>#N/A</v>
      </c>
      <c r="M16" s="261" t="e">
        <v>#N/A</v>
      </c>
      <c r="N16" s="261" t="e">
        <v>#N/A</v>
      </c>
      <c r="O16" s="261" t="e">
        <v>#N/A</v>
      </c>
      <c r="P16" s="261" t="e">
        <v>#N/A</v>
      </c>
      <c r="Q16" s="261" t="e">
        <v>#N/A</v>
      </c>
      <c r="R16" s="261" t="e">
        <v>#N/A</v>
      </c>
      <c r="S16" s="261" t="e">
        <v>#N/A</v>
      </c>
      <c r="T16" s="261" t="e">
        <v>#N/A</v>
      </c>
      <c r="U16" s="261" t="e">
        <v>#N/A</v>
      </c>
      <c r="V16" s="261" t="e">
        <v>#N/A</v>
      </c>
      <c r="W16" s="261" t="e">
        <v>#N/A</v>
      </c>
      <c r="X16" s="261" t="e">
        <v>#N/A</v>
      </c>
      <c r="Y16" s="261" t="e">
        <v>#N/A</v>
      </c>
      <c r="Z16" s="261" t="e">
        <v>#N/A</v>
      </c>
      <c r="AA16" s="261" t="e">
        <v>#N/A</v>
      </c>
      <c r="AB16" s="261" t="e">
        <v>#N/A</v>
      </c>
      <c r="AC16" s="261" t="e">
        <v>#N/A</v>
      </c>
      <c r="AD16" s="261" t="e">
        <v>#N/A</v>
      </c>
      <c r="AE16" s="261" t="e">
        <v>#N/A</v>
      </c>
      <c r="AF16" s="261" t="e">
        <v>#N/A</v>
      </c>
      <c r="AG16" s="261" t="e">
        <v>#N/A</v>
      </c>
      <c r="AH16" s="261" t="e">
        <v>#N/A</v>
      </c>
      <c r="AI16" s="261" t="e">
        <v>#N/A</v>
      </c>
      <c r="AJ16" s="261" t="e">
        <v>#N/A</v>
      </c>
      <c r="AK16" s="261" t="e">
        <v>#N/A</v>
      </c>
      <c r="AL16" s="261" t="e">
        <v>#N/A</v>
      </c>
      <c r="AM16" s="261" t="e">
        <v>#N/A</v>
      </c>
      <c r="AN16" s="261" t="e">
        <v>#N/A</v>
      </c>
      <c r="AO16" s="261" t="e">
        <v>#N/A</v>
      </c>
      <c r="AP16" s="261" t="e">
        <v>#N/A</v>
      </c>
      <c r="AQ16" s="261" t="e">
        <v>#N/A</v>
      </c>
      <c r="AR16" s="261" t="e">
        <v>#N/A</v>
      </c>
      <c r="AS16" s="261" t="e">
        <v>#N/A</v>
      </c>
      <c r="AT16" s="261" t="e">
        <v>#N/A</v>
      </c>
      <c r="AU16" s="261" t="e">
        <v>#N/A</v>
      </c>
      <c r="AV16" s="261" t="e">
        <v>#N/A</v>
      </c>
      <c r="AW16" s="261" t="e">
        <v>#N/A</v>
      </c>
      <c r="AX16" s="261" t="e">
        <v>#N/A</v>
      </c>
      <c r="AY16" s="261" t="e">
        <v>#N/A</v>
      </c>
      <c r="AZ16" s="261" t="e">
        <v>#N/A</v>
      </c>
      <c r="BA16" s="261" t="e">
        <v>#N/A</v>
      </c>
      <c r="BB16" s="261" t="e">
        <v>#N/A</v>
      </c>
      <c r="BC16" s="261" t="e">
        <v>#N/A</v>
      </c>
      <c r="BD16" s="261" t="e">
        <v>#N/A</v>
      </c>
      <c r="BE16" s="261" t="e">
        <v>#N/A</v>
      </c>
      <c r="BF16" s="261" t="e">
        <v>#N/A</v>
      </c>
      <c r="BG16" s="261" t="e">
        <v>#N/A</v>
      </c>
      <c r="BH16" s="261" t="e">
        <v>#N/A</v>
      </c>
      <c r="BI16" s="261" t="e">
        <v>#N/A</v>
      </c>
      <c r="BJ16" s="261" t="e">
        <v>#N/A</v>
      </c>
      <c r="BK16" s="261" t="e">
        <v>#N/A</v>
      </c>
      <c r="BL16" s="261" t="e">
        <v>#N/A</v>
      </c>
      <c r="BM16" s="261" t="e">
        <v>#N/A</v>
      </c>
      <c r="BN16" s="261" t="e">
        <v>#N/A</v>
      </c>
      <c r="BO16" s="261" t="e">
        <v>#N/A</v>
      </c>
      <c r="BP16" s="261" t="e">
        <v>#N/A</v>
      </c>
      <c r="BQ16" s="261" t="e">
        <v>#N/A</v>
      </c>
      <c r="BR16" s="261" t="e">
        <v>#N/A</v>
      </c>
      <c r="BS16" s="261" t="e">
        <v>#N/A</v>
      </c>
      <c r="BT16" s="261" t="e">
        <v>#N/A</v>
      </c>
      <c r="BU16" s="261" t="e">
        <v>#N/A</v>
      </c>
      <c r="BV16" s="261" t="e">
        <v>#N/A</v>
      </c>
      <c r="BW16" s="261" t="e">
        <v>#N/A</v>
      </c>
      <c r="BX16" s="261" t="e">
        <v>#N/A</v>
      </c>
      <c r="BY16" s="261" t="e">
        <v>#N/A</v>
      </c>
      <c r="BZ16" s="261" t="e">
        <v>#N/A</v>
      </c>
      <c r="CA16" s="261" t="e">
        <v>#N/A</v>
      </c>
      <c r="CB16" s="261" t="e">
        <v>#N/A</v>
      </c>
      <c r="CC16" s="261" t="e">
        <v>#N/A</v>
      </c>
      <c r="CD16" s="261" t="e">
        <v>#N/A</v>
      </c>
      <c r="CE16" s="261" t="e">
        <v>#N/A</v>
      </c>
      <c r="CF16" s="261" t="e">
        <v>#N/A</v>
      </c>
      <c r="CG16" s="261" t="e">
        <v>#N/A</v>
      </c>
      <c r="CH16" s="261" t="e">
        <v>#N/A</v>
      </c>
      <c r="CI16" s="261" t="e">
        <v>#N/A</v>
      </c>
      <c r="CJ16" s="261" t="e">
        <v>#N/A</v>
      </c>
      <c r="CK16" s="261" t="e">
        <v>#N/A</v>
      </c>
      <c r="CL16" s="261" t="e">
        <v>#N/A</v>
      </c>
      <c r="CM16" s="261" t="e">
        <v>#N/A</v>
      </c>
      <c r="CN16" s="261">
        <v>2529590</v>
      </c>
      <c r="CO16" s="261">
        <v>2517949</v>
      </c>
      <c r="CP16" s="261">
        <v>2273018</v>
      </c>
      <c r="CQ16" s="261">
        <v>2261303</v>
      </c>
      <c r="CR16" s="261">
        <v>129418</v>
      </c>
      <c r="CS16" s="261">
        <v>117825</v>
      </c>
      <c r="CT16" s="261">
        <v>2566778</v>
      </c>
      <c r="CU16" s="261">
        <v>2555122</v>
      </c>
      <c r="CV16" s="261">
        <v>2303348</v>
      </c>
      <c r="CW16" s="261">
        <v>2291415</v>
      </c>
      <c r="CX16" s="261">
        <v>132462</v>
      </c>
      <c r="CY16" s="261">
        <v>120408</v>
      </c>
      <c r="CZ16" s="261">
        <v>2603488</v>
      </c>
      <c r="DA16" s="261">
        <v>2590172</v>
      </c>
      <c r="DB16" s="261">
        <v>2332487</v>
      </c>
      <c r="DC16" s="261">
        <v>2318966</v>
      </c>
      <c r="DD16" s="261">
        <v>135931</v>
      </c>
      <c r="DE16" s="261">
        <v>123494</v>
      </c>
      <c r="DF16" s="261">
        <v>2643323</v>
      </c>
      <c r="DG16" s="261">
        <v>2627451</v>
      </c>
      <c r="DH16" s="261">
        <v>2363795</v>
      </c>
      <c r="DI16" s="261">
        <v>2348143</v>
      </c>
      <c r="DJ16" s="261">
        <v>139911</v>
      </c>
      <c r="DK16" s="261">
        <v>126805</v>
      </c>
      <c r="DL16" s="261">
        <v>2687056</v>
      </c>
      <c r="DM16" s="261">
        <v>2665581</v>
      </c>
      <c r="DN16" s="261">
        <v>2398067</v>
      </c>
      <c r="DO16" s="261">
        <v>2378098</v>
      </c>
      <c r="DP16" s="261">
        <v>144731</v>
      </c>
      <c r="DQ16" s="261">
        <v>130094</v>
      </c>
      <c r="DR16" s="261">
        <v>2741296</v>
      </c>
      <c r="DS16" s="261">
        <v>2713032</v>
      </c>
      <c r="DT16" s="261">
        <v>2441455</v>
      </c>
      <c r="DU16" s="261">
        <v>2415306</v>
      </c>
      <c r="DV16" s="261">
        <v>149544</v>
      </c>
      <c r="DW16" s="261">
        <v>133942</v>
      </c>
      <c r="DX16" s="261">
        <v>2788777</v>
      </c>
      <c r="DY16" s="261">
        <v>2755067</v>
      </c>
      <c r="DZ16" s="261">
        <v>2479417</v>
      </c>
      <c r="EA16" s="261">
        <v>2448583</v>
      </c>
      <c r="EB16" s="261">
        <v>153756</v>
      </c>
      <c r="EC16" s="261">
        <v>137203</v>
      </c>
      <c r="ED16" s="261">
        <v>2827772</v>
      </c>
      <c r="EE16" s="261">
        <v>2789649</v>
      </c>
      <c r="EF16" s="261">
        <v>2509884</v>
      </c>
      <c r="EG16" s="261">
        <v>2475954</v>
      </c>
      <c r="EH16" s="261">
        <v>157243</v>
      </c>
      <c r="EI16" s="261">
        <v>139746</v>
      </c>
      <c r="EJ16" s="261">
        <v>2868175</v>
      </c>
      <c r="EK16" s="261">
        <v>2828980</v>
      </c>
      <c r="EL16" s="261">
        <v>2540719</v>
      </c>
      <c r="EM16" s="261">
        <v>2506208</v>
      </c>
      <c r="EN16" s="261">
        <v>161379</v>
      </c>
      <c r="EO16" s="261">
        <v>143556</v>
      </c>
      <c r="EP16" s="261">
        <v>2900876</v>
      </c>
      <c r="EQ16" s="261">
        <v>2857610</v>
      </c>
      <c r="ER16" s="261">
        <v>2566598</v>
      </c>
      <c r="ES16" s="261">
        <v>2528551</v>
      </c>
      <c r="ET16" s="261">
        <v>164755</v>
      </c>
      <c r="EU16" s="261">
        <v>145970</v>
      </c>
      <c r="EV16" s="261">
        <v>2925887</v>
      </c>
      <c r="EW16" s="261">
        <v>2881832</v>
      </c>
      <c r="EX16" s="261">
        <v>2584466</v>
      </c>
      <c r="EY16" s="261">
        <v>2546443</v>
      </c>
      <c r="EZ16" s="261">
        <v>167964</v>
      </c>
      <c r="FA16" s="261">
        <v>148464</v>
      </c>
    </row>
    <row r="17" spans="1:157" s="90" customFormat="1" x14ac:dyDescent="0.2">
      <c r="A17" s="191" t="s">
        <v>16</v>
      </c>
      <c r="B17" s="261" t="e">
        <v>#N/A</v>
      </c>
      <c r="C17" s="261" t="e">
        <v>#N/A</v>
      </c>
      <c r="D17" s="261" t="e">
        <v>#N/A</v>
      </c>
      <c r="E17" s="261" t="e">
        <v>#N/A</v>
      </c>
      <c r="F17" s="261" t="e">
        <v>#N/A</v>
      </c>
      <c r="G17" s="261" t="e">
        <v>#N/A</v>
      </c>
      <c r="H17" s="261" t="e">
        <v>#N/A</v>
      </c>
      <c r="I17" s="261" t="e">
        <v>#N/A</v>
      </c>
      <c r="J17" s="261" t="e">
        <v>#N/A</v>
      </c>
      <c r="K17" s="261" t="e">
        <v>#N/A</v>
      </c>
      <c r="L17" s="261" t="e">
        <v>#N/A</v>
      </c>
      <c r="M17" s="261" t="e">
        <v>#N/A</v>
      </c>
      <c r="N17" s="261" t="e">
        <v>#N/A</v>
      </c>
      <c r="O17" s="261" t="e">
        <v>#N/A</v>
      </c>
      <c r="P17" s="261" t="e">
        <v>#N/A</v>
      </c>
      <c r="Q17" s="261" t="e">
        <v>#N/A</v>
      </c>
      <c r="R17" s="261" t="e">
        <v>#N/A</v>
      </c>
      <c r="S17" s="261" t="e">
        <v>#N/A</v>
      </c>
      <c r="T17" s="261" t="e">
        <v>#N/A</v>
      </c>
      <c r="U17" s="261" t="e">
        <v>#N/A</v>
      </c>
      <c r="V17" s="261" t="e">
        <v>#N/A</v>
      </c>
      <c r="W17" s="261" t="e">
        <v>#N/A</v>
      </c>
      <c r="X17" s="261" t="e">
        <v>#N/A</v>
      </c>
      <c r="Y17" s="261" t="e">
        <v>#N/A</v>
      </c>
      <c r="Z17" s="261" t="e">
        <v>#N/A</v>
      </c>
      <c r="AA17" s="261" t="e">
        <v>#N/A</v>
      </c>
      <c r="AB17" s="261" t="e">
        <v>#N/A</v>
      </c>
      <c r="AC17" s="261" t="e">
        <v>#N/A</v>
      </c>
      <c r="AD17" s="261" t="e">
        <v>#N/A</v>
      </c>
      <c r="AE17" s="261" t="e">
        <v>#N/A</v>
      </c>
      <c r="AF17" s="261" t="e">
        <v>#N/A</v>
      </c>
      <c r="AG17" s="261" t="e">
        <v>#N/A</v>
      </c>
      <c r="AH17" s="261" t="e">
        <v>#N/A</v>
      </c>
      <c r="AI17" s="261" t="e">
        <v>#N/A</v>
      </c>
      <c r="AJ17" s="261" t="e">
        <v>#N/A</v>
      </c>
      <c r="AK17" s="261" t="e">
        <v>#N/A</v>
      </c>
      <c r="AL17" s="261" t="e">
        <v>#N/A</v>
      </c>
      <c r="AM17" s="261" t="e">
        <v>#N/A</v>
      </c>
      <c r="AN17" s="261" t="e">
        <v>#N/A</v>
      </c>
      <c r="AO17" s="261" t="e">
        <v>#N/A</v>
      </c>
      <c r="AP17" s="261" t="e">
        <v>#N/A</v>
      </c>
      <c r="AQ17" s="261" t="e">
        <v>#N/A</v>
      </c>
      <c r="AR17" s="261" t="e">
        <v>#N/A</v>
      </c>
      <c r="AS17" s="261" t="e">
        <v>#N/A</v>
      </c>
      <c r="AT17" s="261" t="e">
        <v>#N/A</v>
      </c>
      <c r="AU17" s="261" t="e">
        <v>#N/A</v>
      </c>
      <c r="AV17" s="261" t="e">
        <v>#N/A</v>
      </c>
      <c r="AW17" s="261" t="e">
        <v>#N/A</v>
      </c>
      <c r="AX17" s="261" t="e">
        <v>#N/A</v>
      </c>
      <c r="AY17" s="261" t="e">
        <v>#N/A</v>
      </c>
      <c r="AZ17" s="261" t="e">
        <v>#N/A</v>
      </c>
      <c r="BA17" s="261" t="e">
        <v>#N/A</v>
      </c>
      <c r="BB17" s="261" t="e">
        <v>#N/A</v>
      </c>
      <c r="BC17" s="261" t="e">
        <v>#N/A</v>
      </c>
      <c r="BD17" s="261" t="e">
        <v>#N/A</v>
      </c>
      <c r="BE17" s="261" t="e">
        <v>#N/A</v>
      </c>
      <c r="BF17" s="261" t="e">
        <v>#N/A</v>
      </c>
      <c r="BG17" s="261" t="e">
        <v>#N/A</v>
      </c>
      <c r="BH17" s="261" t="e">
        <v>#N/A</v>
      </c>
      <c r="BI17" s="261" t="e">
        <v>#N/A</v>
      </c>
      <c r="BJ17" s="261" t="e">
        <v>#N/A</v>
      </c>
      <c r="BK17" s="261" t="e">
        <v>#N/A</v>
      </c>
      <c r="BL17" s="261" t="e">
        <v>#N/A</v>
      </c>
      <c r="BM17" s="261" t="e">
        <v>#N/A</v>
      </c>
      <c r="BN17" s="261" t="e">
        <v>#N/A</v>
      </c>
      <c r="BO17" s="261" t="e">
        <v>#N/A</v>
      </c>
      <c r="BP17" s="261" t="e">
        <v>#N/A</v>
      </c>
      <c r="BQ17" s="261" t="e">
        <v>#N/A</v>
      </c>
      <c r="BR17" s="261" t="e">
        <v>#N/A</v>
      </c>
      <c r="BS17" s="261" t="e">
        <v>#N/A</v>
      </c>
      <c r="BT17" s="261" t="e">
        <v>#N/A</v>
      </c>
      <c r="BU17" s="261" t="e">
        <v>#N/A</v>
      </c>
      <c r="BV17" s="261" t="e">
        <v>#N/A</v>
      </c>
      <c r="BW17" s="261" t="e">
        <v>#N/A</v>
      </c>
      <c r="BX17" s="261" t="e">
        <v>#N/A</v>
      </c>
      <c r="BY17" s="261" t="e">
        <v>#N/A</v>
      </c>
      <c r="BZ17" s="261" t="e">
        <v>#N/A</v>
      </c>
      <c r="CA17" s="261" t="e">
        <v>#N/A</v>
      </c>
      <c r="CB17" s="261" t="e">
        <v>#N/A</v>
      </c>
      <c r="CC17" s="261" t="e">
        <v>#N/A</v>
      </c>
      <c r="CD17" s="261" t="e">
        <v>#N/A</v>
      </c>
      <c r="CE17" s="261" t="e">
        <v>#N/A</v>
      </c>
      <c r="CF17" s="261" t="e">
        <v>#N/A</v>
      </c>
      <c r="CG17" s="261" t="e">
        <v>#N/A</v>
      </c>
      <c r="CH17" s="261" t="e">
        <v>#N/A</v>
      </c>
      <c r="CI17" s="261" t="e">
        <v>#N/A</v>
      </c>
      <c r="CJ17" s="261" t="e">
        <v>#N/A</v>
      </c>
      <c r="CK17" s="261" t="e">
        <v>#N/A</v>
      </c>
      <c r="CL17" s="261" t="e">
        <v>#N/A</v>
      </c>
      <c r="CM17" s="261" t="e">
        <v>#N/A</v>
      </c>
      <c r="CN17" s="261">
        <v>1742350</v>
      </c>
      <c r="CO17" s="261">
        <v>1836823</v>
      </c>
      <c r="CP17" s="261">
        <v>1458836</v>
      </c>
      <c r="CQ17" s="261">
        <v>1530400</v>
      </c>
      <c r="CR17" s="261">
        <v>199116</v>
      </c>
      <c r="CS17" s="261">
        <v>218346</v>
      </c>
      <c r="CT17" s="261">
        <v>1747728</v>
      </c>
      <c r="CU17" s="261">
        <v>1840904</v>
      </c>
      <c r="CV17" s="261">
        <v>1458697</v>
      </c>
      <c r="CW17" s="261">
        <v>1528868</v>
      </c>
      <c r="CX17" s="261">
        <v>201942</v>
      </c>
      <c r="CY17" s="261">
        <v>220950</v>
      </c>
      <c r="CZ17" s="261">
        <v>1751542</v>
      </c>
      <c r="DA17" s="261">
        <v>1843669</v>
      </c>
      <c r="DB17" s="261">
        <v>1456768</v>
      </c>
      <c r="DC17" s="261">
        <v>1525438</v>
      </c>
      <c r="DD17" s="261">
        <v>204782</v>
      </c>
      <c r="DE17" s="261">
        <v>223688</v>
      </c>
      <c r="DF17" s="261">
        <v>1752602</v>
      </c>
      <c r="DG17" s="261">
        <v>1843190</v>
      </c>
      <c r="DH17" s="261">
        <v>1453178</v>
      </c>
      <c r="DI17" s="261">
        <v>1520419</v>
      </c>
      <c r="DJ17" s="261">
        <v>207927</v>
      </c>
      <c r="DK17" s="261">
        <v>226501</v>
      </c>
      <c r="DL17" s="261">
        <v>1753445</v>
      </c>
      <c r="DM17" s="261">
        <v>1842252</v>
      </c>
      <c r="DN17" s="261">
        <v>1448460</v>
      </c>
      <c r="DO17" s="261">
        <v>1513658</v>
      </c>
      <c r="DP17" s="261">
        <v>210189</v>
      </c>
      <c r="DQ17" s="261">
        <v>228961</v>
      </c>
      <c r="DR17" s="261">
        <v>1750359</v>
      </c>
      <c r="DS17" s="261">
        <v>1838202</v>
      </c>
      <c r="DT17" s="261">
        <v>1440080</v>
      </c>
      <c r="DU17" s="261">
        <v>1504448</v>
      </c>
      <c r="DV17" s="261">
        <v>212622</v>
      </c>
      <c r="DW17" s="261">
        <v>231629</v>
      </c>
      <c r="DX17" s="261">
        <v>1745932</v>
      </c>
      <c r="DY17" s="261">
        <v>1833898</v>
      </c>
      <c r="DZ17" s="261">
        <v>1431712</v>
      </c>
      <c r="EA17" s="261">
        <v>1495591</v>
      </c>
      <c r="EB17" s="261">
        <v>214736</v>
      </c>
      <c r="EC17" s="261">
        <v>234132</v>
      </c>
      <c r="ED17" s="261">
        <v>1743821</v>
      </c>
      <c r="EE17" s="261">
        <v>1831503</v>
      </c>
      <c r="EF17" s="261">
        <v>1424577</v>
      </c>
      <c r="EG17" s="261">
        <v>1487691</v>
      </c>
      <c r="EH17" s="261">
        <v>217670</v>
      </c>
      <c r="EI17" s="261">
        <v>237473</v>
      </c>
      <c r="EJ17" s="261">
        <v>1743201</v>
      </c>
      <c r="EK17" s="261">
        <v>1831360</v>
      </c>
      <c r="EL17" s="261">
        <v>1418538</v>
      </c>
      <c r="EM17" s="261">
        <v>1481724</v>
      </c>
      <c r="EN17" s="261">
        <v>220671</v>
      </c>
      <c r="EO17" s="261">
        <v>241236</v>
      </c>
      <c r="EP17" s="261">
        <v>1739032</v>
      </c>
      <c r="EQ17" s="261">
        <v>1826990</v>
      </c>
      <c r="ER17" s="261">
        <v>1408999</v>
      </c>
      <c r="ES17" s="261">
        <v>1472048</v>
      </c>
      <c r="ET17" s="261">
        <v>224324</v>
      </c>
      <c r="EU17" s="261">
        <v>244929</v>
      </c>
      <c r="EV17" s="261">
        <v>1734920</v>
      </c>
      <c r="EW17" s="261">
        <v>1822086</v>
      </c>
      <c r="EX17" s="261">
        <v>1399855</v>
      </c>
      <c r="EY17" s="261">
        <v>1462201</v>
      </c>
      <c r="EZ17" s="261">
        <v>228058</v>
      </c>
      <c r="FA17" s="261">
        <v>248629</v>
      </c>
    </row>
    <row r="18" spans="1:157" s="90" customFormat="1" x14ac:dyDescent="0.2">
      <c r="A18" s="191" t="s">
        <v>23</v>
      </c>
      <c r="B18" s="261" t="e">
        <v>#N/A</v>
      </c>
      <c r="C18" s="261" t="e">
        <v>#N/A</v>
      </c>
      <c r="D18" s="261" t="e">
        <v>#N/A</v>
      </c>
      <c r="E18" s="261" t="e">
        <v>#N/A</v>
      </c>
      <c r="F18" s="261" t="e">
        <v>#N/A</v>
      </c>
      <c r="G18" s="261" t="e">
        <v>#N/A</v>
      </c>
      <c r="H18" s="261" t="e">
        <v>#N/A</v>
      </c>
      <c r="I18" s="261" t="e">
        <v>#N/A</v>
      </c>
      <c r="J18" s="261" t="e">
        <v>#N/A</v>
      </c>
      <c r="K18" s="261" t="e">
        <v>#N/A</v>
      </c>
      <c r="L18" s="261" t="e">
        <v>#N/A</v>
      </c>
      <c r="M18" s="261" t="e">
        <v>#N/A</v>
      </c>
      <c r="N18" s="261" t="e">
        <v>#N/A</v>
      </c>
      <c r="O18" s="261" t="e">
        <v>#N/A</v>
      </c>
      <c r="P18" s="261" t="e">
        <v>#N/A</v>
      </c>
      <c r="Q18" s="261" t="e">
        <v>#N/A</v>
      </c>
      <c r="R18" s="261" t="e">
        <v>#N/A</v>
      </c>
      <c r="S18" s="261" t="e">
        <v>#N/A</v>
      </c>
      <c r="T18" s="261" t="e">
        <v>#N/A</v>
      </c>
      <c r="U18" s="261" t="e">
        <v>#N/A</v>
      </c>
      <c r="V18" s="261" t="e">
        <v>#N/A</v>
      </c>
      <c r="W18" s="261" t="e">
        <v>#N/A</v>
      </c>
      <c r="X18" s="261" t="e">
        <v>#N/A</v>
      </c>
      <c r="Y18" s="261" t="e">
        <v>#N/A</v>
      </c>
      <c r="Z18" s="261" t="e">
        <v>#N/A</v>
      </c>
      <c r="AA18" s="261" t="e">
        <v>#N/A</v>
      </c>
      <c r="AB18" s="261" t="e">
        <v>#N/A</v>
      </c>
      <c r="AC18" s="261" t="e">
        <v>#N/A</v>
      </c>
      <c r="AD18" s="261" t="e">
        <v>#N/A</v>
      </c>
      <c r="AE18" s="261" t="e">
        <v>#N/A</v>
      </c>
      <c r="AF18" s="261" t="e">
        <v>#N/A</v>
      </c>
      <c r="AG18" s="261" t="e">
        <v>#N/A</v>
      </c>
      <c r="AH18" s="261" t="e">
        <v>#N/A</v>
      </c>
      <c r="AI18" s="261" t="e">
        <v>#N/A</v>
      </c>
      <c r="AJ18" s="261" t="e">
        <v>#N/A</v>
      </c>
      <c r="AK18" s="261" t="e">
        <v>#N/A</v>
      </c>
      <c r="AL18" s="261" t="e">
        <v>#N/A</v>
      </c>
      <c r="AM18" s="261" t="e">
        <v>#N/A</v>
      </c>
      <c r="AN18" s="261" t="e">
        <v>#N/A</v>
      </c>
      <c r="AO18" s="261" t="e">
        <v>#N/A</v>
      </c>
      <c r="AP18" s="261" t="e">
        <v>#N/A</v>
      </c>
      <c r="AQ18" s="261" t="e">
        <v>#N/A</v>
      </c>
      <c r="AR18" s="261" t="e">
        <v>#N/A</v>
      </c>
      <c r="AS18" s="261" t="e">
        <v>#N/A</v>
      </c>
      <c r="AT18" s="261" t="e">
        <v>#N/A</v>
      </c>
      <c r="AU18" s="261" t="e">
        <v>#N/A</v>
      </c>
      <c r="AV18" s="261" t="e">
        <v>#N/A</v>
      </c>
      <c r="AW18" s="261" t="e">
        <v>#N/A</v>
      </c>
      <c r="AX18" s="261" t="e">
        <v>#N/A</v>
      </c>
      <c r="AY18" s="261" t="e">
        <v>#N/A</v>
      </c>
      <c r="AZ18" s="261" t="e">
        <v>#N/A</v>
      </c>
      <c r="BA18" s="261" t="e">
        <v>#N/A</v>
      </c>
      <c r="BB18" s="261" t="e">
        <v>#N/A</v>
      </c>
      <c r="BC18" s="261" t="e">
        <v>#N/A</v>
      </c>
      <c r="BD18" s="261" t="e">
        <v>#N/A</v>
      </c>
      <c r="BE18" s="261" t="e">
        <v>#N/A</v>
      </c>
      <c r="BF18" s="261" t="e">
        <v>#N/A</v>
      </c>
      <c r="BG18" s="261" t="e">
        <v>#N/A</v>
      </c>
      <c r="BH18" s="261" t="e">
        <v>#N/A</v>
      </c>
      <c r="BI18" s="261" t="e">
        <v>#N/A</v>
      </c>
      <c r="BJ18" s="261" t="e">
        <v>#N/A</v>
      </c>
      <c r="BK18" s="261" t="e">
        <v>#N/A</v>
      </c>
      <c r="BL18" s="261" t="e">
        <v>#N/A</v>
      </c>
      <c r="BM18" s="261" t="e">
        <v>#N/A</v>
      </c>
      <c r="BN18" s="261" t="e">
        <v>#N/A</v>
      </c>
      <c r="BO18" s="261" t="e">
        <v>#N/A</v>
      </c>
      <c r="BP18" s="261" t="e">
        <v>#N/A</v>
      </c>
      <c r="BQ18" s="261" t="e">
        <v>#N/A</v>
      </c>
      <c r="BR18" s="261" t="e">
        <v>#N/A</v>
      </c>
      <c r="BS18" s="261" t="e">
        <v>#N/A</v>
      </c>
      <c r="BT18" s="261" t="e">
        <v>#N/A</v>
      </c>
      <c r="BU18" s="261" t="e">
        <v>#N/A</v>
      </c>
      <c r="BV18" s="261" t="e">
        <v>#N/A</v>
      </c>
      <c r="BW18" s="261" t="e">
        <v>#N/A</v>
      </c>
      <c r="BX18" s="261" t="e">
        <v>#N/A</v>
      </c>
      <c r="BY18" s="261" t="e">
        <v>#N/A</v>
      </c>
      <c r="BZ18" s="261" t="e">
        <v>#N/A</v>
      </c>
      <c r="CA18" s="261" t="e">
        <v>#N/A</v>
      </c>
      <c r="CB18" s="261" t="e">
        <v>#N/A</v>
      </c>
      <c r="CC18" s="261" t="e">
        <v>#N/A</v>
      </c>
      <c r="CD18" s="261" t="e">
        <v>#N/A</v>
      </c>
      <c r="CE18" s="261" t="e">
        <v>#N/A</v>
      </c>
      <c r="CF18" s="261" t="e">
        <v>#N/A</v>
      </c>
      <c r="CG18" s="261" t="e">
        <v>#N/A</v>
      </c>
      <c r="CH18" s="261" t="e">
        <v>#N/A</v>
      </c>
      <c r="CI18" s="261" t="e">
        <v>#N/A</v>
      </c>
      <c r="CJ18" s="261" t="e">
        <v>#N/A</v>
      </c>
      <c r="CK18" s="261" t="e">
        <v>#N/A</v>
      </c>
      <c r="CL18" s="261" t="e">
        <v>#N/A</v>
      </c>
      <c r="CM18" s="261" t="e">
        <v>#N/A</v>
      </c>
      <c r="CN18" s="261">
        <v>435673</v>
      </c>
      <c r="CO18" s="261">
        <v>463974</v>
      </c>
      <c r="CP18" s="261">
        <v>319842</v>
      </c>
      <c r="CQ18" s="261">
        <v>335766</v>
      </c>
      <c r="CR18" s="261">
        <v>97149</v>
      </c>
      <c r="CS18" s="261">
        <v>108429</v>
      </c>
      <c r="CT18" s="261">
        <v>439347</v>
      </c>
      <c r="CU18" s="261">
        <v>468243</v>
      </c>
      <c r="CV18" s="261">
        <v>321325</v>
      </c>
      <c r="CW18" s="261">
        <v>337476</v>
      </c>
      <c r="CX18" s="261">
        <v>98662</v>
      </c>
      <c r="CY18" s="261">
        <v>110269</v>
      </c>
      <c r="CZ18" s="261">
        <v>443394</v>
      </c>
      <c r="DA18" s="261">
        <v>472124</v>
      </c>
      <c r="DB18" s="261">
        <v>323435</v>
      </c>
      <c r="DC18" s="261">
        <v>339244</v>
      </c>
      <c r="DD18" s="261">
        <v>100008</v>
      </c>
      <c r="DE18" s="261">
        <v>111836</v>
      </c>
      <c r="DF18" s="261">
        <v>447252</v>
      </c>
      <c r="DG18" s="261">
        <v>476810</v>
      </c>
      <c r="DH18" s="261">
        <v>324871</v>
      </c>
      <c r="DI18" s="261">
        <v>341188</v>
      </c>
      <c r="DJ18" s="261">
        <v>101325</v>
      </c>
      <c r="DK18" s="261">
        <v>113585</v>
      </c>
      <c r="DL18" s="261">
        <v>451683</v>
      </c>
      <c r="DM18" s="261">
        <v>481448</v>
      </c>
      <c r="DN18" s="261">
        <v>326721</v>
      </c>
      <c r="DO18" s="261">
        <v>343276</v>
      </c>
      <c r="DP18" s="261">
        <v>103056</v>
      </c>
      <c r="DQ18" s="261">
        <v>115462</v>
      </c>
      <c r="DR18" s="261">
        <v>456021</v>
      </c>
      <c r="DS18" s="261">
        <v>486044</v>
      </c>
      <c r="DT18" s="261">
        <v>328191</v>
      </c>
      <c r="DU18" s="261">
        <v>344946</v>
      </c>
      <c r="DV18" s="261">
        <v>105015</v>
      </c>
      <c r="DW18" s="261">
        <v>117409</v>
      </c>
      <c r="DX18" s="261">
        <v>459497</v>
      </c>
      <c r="DY18" s="261">
        <v>490492</v>
      </c>
      <c r="DZ18" s="261">
        <v>329409</v>
      </c>
      <c r="EA18" s="261">
        <v>346725</v>
      </c>
      <c r="EB18" s="261">
        <v>106777</v>
      </c>
      <c r="EC18" s="261">
        <v>119382</v>
      </c>
      <c r="ED18" s="261">
        <v>463336</v>
      </c>
      <c r="EE18" s="261">
        <v>494606</v>
      </c>
      <c r="EF18" s="261">
        <v>330760</v>
      </c>
      <c r="EG18" s="261">
        <v>348553</v>
      </c>
      <c r="EH18" s="261">
        <v>108655</v>
      </c>
      <c r="EI18" s="261">
        <v>121192</v>
      </c>
      <c r="EJ18" s="261">
        <v>467559</v>
      </c>
      <c r="EK18" s="261">
        <v>499426</v>
      </c>
      <c r="EL18" s="261">
        <v>332227</v>
      </c>
      <c r="EM18" s="261">
        <v>350445</v>
      </c>
      <c r="EN18" s="261">
        <v>110507</v>
      </c>
      <c r="EO18" s="261">
        <v>123452</v>
      </c>
      <c r="EP18" s="261">
        <v>472097</v>
      </c>
      <c r="EQ18" s="261">
        <v>504571</v>
      </c>
      <c r="ER18" s="261">
        <v>333793</v>
      </c>
      <c r="ES18" s="261">
        <v>352448</v>
      </c>
      <c r="ET18" s="261">
        <v>112633</v>
      </c>
      <c r="EU18" s="261">
        <v>125805</v>
      </c>
      <c r="EV18" s="261">
        <v>476740</v>
      </c>
      <c r="EW18" s="261">
        <v>510069</v>
      </c>
      <c r="EX18" s="261">
        <v>335894</v>
      </c>
      <c r="EY18" s="261">
        <v>355074</v>
      </c>
      <c r="EZ18" s="261">
        <v>114838</v>
      </c>
      <c r="FA18" s="261">
        <v>128122</v>
      </c>
    </row>
    <row r="19" spans="1:157" s="90" customFormat="1" x14ac:dyDescent="0.2">
      <c r="A19" s="191" t="s">
        <v>24</v>
      </c>
      <c r="B19" s="261" t="e">
        <v>#N/A</v>
      </c>
      <c r="C19" s="261" t="e">
        <v>#N/A</v>
      </c>
      <c r="D19" s="261" t="e">
        <v>#N/A</v>
      </c>
      <c r="E19" s="261" t="e">
        <v>#N/A</v>
      </c>
      <c r="F19" s="261" t="e">
        <v>#N/A</v>
      </c>
      <c r="G19" s="261" t="e">
        <v>#N/A</v>
      </c>
      <c r="H19" s="261" t="e">
        <v>#N/A</v>
      </c>
      <c r="I19" s="261" t="e">
        <v>#N/A</v>
      </c>
      <c r="J19" s="261" t="e">
        <v>#N/A</v>
      </c>
      <c r="K19" s="261" t="e">
        <v>#N/A</v>
      </c>
      <c r="L19" s="261" t="e">
        <v>#N/A</v>
      </c>
      <c r="M19" s="261" t="e">
        <v>#N/A</v>
      </c>
      <c r="N19" s="261" t="e">
        <v>#N/A</v>
      </c>
      <c r="O19" s="261" t="e">
        <v>#N/A</v>
      </c>
      <c r="P19" s="261" t="e">
        <v>#N/A</v>
      </c>
      <c r="Q19" s="261" t="e">
        <v>#N/A</v>
      </c>
      <c r="R19" s="261" t="e">
        <v>#N/A</v>
      </c>
      <c r="S19" s="261" t="e">
        <v>#N/A</v>
      </c>
      <c r="T19" s="261" t="e">
        <v>#N/A</v>
      </c>
      <c r="U19" s="261" t="e">
        <v>#N/A</v>
      </c>
      <c r="V19" s="261" t="e">
        <v>#N/A</v>
      </c>
      <c r="W19" s="261" t="e">
        <v>#N/A</v>
      </c>
      <c r="X19" s="261" t="e">
        <v>#N/A</v>
      </c>
      <c r="Y19" s="261" t="e">
        <v>#N/A</v>
      </c>
      <c r="Z19" s="261" t="e">
        <v>#N/A</v>
      </c>
      <c r="AA19" s="261" t="e">
        <v>#N/A</v>
      </c>
      <c r="AB19" s="261" t="e">
        <v>#N/A</v>
      </c>
      <c r="AC19" s="261" t="e">
        <v>#N/A</v>
      </c>
      <c r="AD19" s="261" t="e">
        <v>#N/A</v>
      </c>
      <c r="AE19" s="261" t="e">
        <v>#N/A</v>
      </c>
      <c r="AF19" s="261" t="e">
        <v>#N/A</v>
      </c>
      <c r="AG19" s="261" t="e">
        <v>#N/A</v>
      </c>
      <c r="AH19" s="261" t="e">
        <v>#N/A</v>
      </c>
      <c r="AI19" s="261" t="e">
        <v>#N/A</v>
      </c>
      <c r="AJ19" s="261" t="e">
        <v>#N/A</v>
      </c>
      <c r="AK19" s="261" t="e">
        <v>#N/A</v>
      </c>
      <c r="AL19" s="261" t="e">
        <v>#N/A</v>
      </c>
      <c r="AM19" s="261" t="e">
        <v>#N/A</v>
      </c>
      <c r="AN19" s="261" t="e">
        <v>#N/A</v>
      </c>
      <c r="AO19" s="261" t="e">
        <v>#N/A</v>
      </c>
      <c r="AP19" s="261" t="e">
        <v>#N/A</v>
      </c>
      <c r="AQ19" s="261" t="e">
        <v>#N/A</v>
      </c>
      <c r="AR19" s="261" t="e">
        <v>#N/A</v>
      </c>
      <c r="AS19" s="261" t="e">
        <v>#N/A</v>
      </c>
      <c r="AT19" s="261" t="e">
        <v>#N/A</v>
      </c>
      <c r="AU19" s="261" t="e">
        <v>#N/A</v>
      </c>
      <c r="AV19" s="261" t="e">
        <v>#N/A</v>
      </c>
      <c r="AW19" s="261" t="e">
        <v>#N/A</v>
      </c>
      <c r="AX19" s="261" t="e">
        <v>#N/A</v>
      </c>
      <c r="AY19" s="261" t="e">
        <v>#N/A</v>
      </c>
      <c r="AZ19" s="261" t="e">
        <v>#N/A</v>
      </c>
      <c r="BA19" s="261" t="e">
        <v>#N/A</v>
      </c>
      <c r="BB19" s="261" t="e">
        <v>#N/A</v>
      </c>
      <c r="BC19" s="261" t="e">
        <v>#N/A</v>
      </c>
      <c r="BD19" s="261" t="e">
        <v>#N/A</v>
      </c>
      <c r="BE19" s="261" t="e">
        <v>#N/A</v>
      </c>
      <c r="BF19" s="261" t="e">
        <v>#N/A</v>
      </c>
      <c r="BG19" s="261" t="e">
        <v>#N/A</v>
      </c>
      <c r="BH19" s="261" t="e">
        <v>#N/A</v>
      </c>
      <c r="BI19" s="261" t="e">
        <v>#N/A</v>
      </c>
      <c r="BJ19" s="261" t="e">
        <v>#N/A</v>
      </c>
      <c r="BK19" s="261" t="e">
        <v>#N/A</v>
      </c>
      <c r="BL19" s="261" t="e">
        <v>#N/A</v>
      </c>
      <c r="BM19" s="261" t="e">
        <v>#N/A</v>
      </c>
      <c r="BN19" s="261" t="e">
        <v>#N/A</v>
      </c>
      <c r="BO19" s="261" t="e">
        <v>#N/A</v>
      </c>
      <c r="BP19" s="261" t="e">
        <v>#N/A</v>
      </c>
      <c r="BQ19" s="261" t="e">
        <v>#N/A</v>
      </c>
      <c r="BR19" s="261" t="e">
        <v>#N/A</v>
      </c>
      <c r="BS19" s="261" t="e">
        <v>#N/A</v>
      </c>
      <c r="BT19" s="261" t="e">
        <v>#N/A</v>
      </c>
      <c r="BU19" s="261" t="e">
        <v>#N/A</v>
      </c>
      <c r="BV19" s="261" t="e">
        <v>#N/A</v>
      </c>
      <c r="BW19" s="261" t="e">
        <v>#N/A</v>
      </c>
      <c r="BX19" s="261" t="e">
        <v>#N/A</v>
      </c>
      <c r="BY19" s="261" t="e">
        <v>#N/A</v>
      </c>
      <c r="BZ19" s="261" t="e">
        <v>#N/A</v>
      </c>
      <c r="CA19" s="261" t="e">
        <v>#N/A</v>
      </c>
      <c r="CB19" s="261" t="e">
        <v>#N/A</v>
      </c>
      <c r="CC19" s="261" t="e">
        <v>#N/A</v>
      </c>
      <c r="CD19" s="261" t="e">
        <v>#N/A</v>
      </c>
      <c r="CE19" s="261" t="e">
        <v>#N/A</v>
      </c>
      <c r="CF19" s="261" t="e">
        <v>#N/A</v>
      </c>
      <c r="CG19" s="261" t="e">
        <v>#N/A</v>
      </c>
      <c r="CH19" s="261" t="e">
        <v>#N/A</v>
      </c>
      <c r="CI19" s="261" t="e">
        <v>#N/A</v>
      </c>
      <c r="CJ19" s="261" t="e">
        <v>#N/A</v>
      </c>
      <c r="CK19" s="261" t="e">
        <v>#N/A</v>
      </c>
      <c r="CL19" s="261" t="e">
        <v>#N/A</v>
      </c>
      <c r="CM19" s="261" t="e">
        <v>#N/A</v>
      </c>
      <c r="CN19" s="261">
        <v>285974</v>
      </c>
      <c r="CO19" s="261">
        <v>319308</v>
      </c>
      <c r="CP19" s="261">
        <v>128543</v>
      </c>
      <c r="CQ19" s="261">
        <v>129415</v>
      </c>
      <c r="CR19" s="261">
        <v>144831</v>
      </c>
      <c r="CS19" s="261">
        <v>173585</v>
      </c>
      <c r="CT19" s="261">
        <v>293695</v>
      </c>
      <c r="CU19" s="261">
        <v>326595</v>
      </c>
      <c r="CV19" s="261">
        <v>134128</v>
      </c>
      <c r="CW19" s="261">
        <v>134092</v>
      </c>
      <c r="CX19" s="261">
        <v>146439</v>
      </c>
      <c r="CY19" s="261">
        <v>175446</v>
      </c>
      <c r="CZ19" s="261">
        <v>301023</v>
      </c>
      <c r="DA19" s="261">
        <v>334714</v>
      </c>
      <c r="DB19" s="261">
        <v>139356</v>
      </c>
      <c r="DC19" s="261">
        <v>139089</v>
      </c>
      <c r="DD19" s="261">
        <v>147890</v>
      </c>
      <c r="DE19" s="261">
        <v>177828</v>
      </c>
      <c r="DF19" s="261">
        <v>309137</v>
      </c>
      <c r="DG19" s="261">
        <v>342422</v>
      </c>
      <c r="DH19" s="261">
        <v>144164</v>
      </c>
      <c r="DI19" s="261">
        <v>143024</v>
      </c>
      <c r="DJ19" s="261">
        <v>150334</v>
      </c>
      <c r="DK19" s="261">
        <v>180746</v>
      </c>
      <c r="DL19" s="261">
        <v>315215</v>
      </c>
      <c r="DM19" s="261">
        <v>348388</v>
      </c>
      <c r="DN19" s="261">
        <v>148142</v>
      </c>
      <c r="DO19" s="261">
        <v>146877</v>
      </c>
      <c r="DP19" s="261">
        <v>151768</v>
      </c>
      <c r="DQ19" s="261">
        <v>182332</v>
      </c>
      <c r="DR19" s="261">
        <v>321166</v>
      </c>
      <c r="DS19" s="261">
        <v>355848</v>
      </c>
      <c r="DT19" s="261">
        <v>152242</v>
      </c>
      <c r="DU19" s="261">
        <v>151877</v>
      </c>
      <c r="DV19" s="261">
        <v>152871</v>
      </c>
      <c r="DW19" s="261">
        <v>183784</v>
      </c>
      <c r="DX19" s="261">
        <v>326511</v>
      </c>
      <c r="DY19" s="261">
        <v>361065</v>
      </c>
      <c r="DZ19" s="261">
        <v>156189</v>
      </c>
      <c r="EA19" s="261">
        <v>155470</v>
      </c>
      <c r="EB19" s="261">
        <v>153624</v>
      </c>
      <c r="EC19" s="261">
        <v>184478</v>
      </c>
      <c r="ED19" s="261">
        <v>330743</v>
      </c>
      <c r="EE19" s="261">
        <v>366336</v>
      </c>
      <c r="EF19" s="261">
        <v>159750</v>
      </c>
      <c r="EG19" s="261">
        <v>159370</v>
      </c>
      <c r="EH19" s="261">
        <v>153720</v>
      </c>
      <c r="EI19" s="261">
        <v>184981</v>
      </c>
      <c r="EJ19" s="261">
        <v>334326</v>
      </c>
      <c r="EK19" s="261">
        <v>369821</v>
      </c>
      <c r="EL19" s="261">
        <v>162567</v>
      </c>
      <c r="EM19" s="261">
        <v>162631</v>
      </c>
      <c r="EN19" s="261">
        <v>154074</v>
      </c>
      <c r="EO19" s="261">
        <v>184702</v>
      </c>
      <c r="EP19" s="261">
        <v>335860</v>
      </c>
      <c r="EQ19" s="261">
        <v>372393</v>
      </c>
      <c r="ER19" s="261">
        <v>165028</v>
      </c>
      <c r="ES19" s="261">
        <v>165524</v>
      </c>
      <c r="ET19" s="261">
        <v>152788</v>
      </c>
      <c r="EU19" s="261">
        <v>183861</v>
      </c>
      <c r="EV19" s="261">
        <v>337932</v>
      </c>
      <c r="EW19" s="261">
        <v>374884</v>
      </c>
      <c r="EX19" s="261">
        <v>167475</v>
      </c>
      <c r="EY19" s="261">
        <v>168370</v>
      </c>
      <c r="EZ19" s="261">
        <v>152057</v>
      </c>
      <c r="FA19" s="261">
        <v>183111</v>
      </c>
    </row>
    <row r="20" spans="1:157" s="90" customFormat="1" x14ac:dyDescent="0.2">
      <c r="A20" s="191" t="s">
        <v>25</v>
      </c>
      <c r="B20" s="261" t="e">
        <v>#N/A</v>
      </c>
      <c r="C20" s="261" t="e">
        <v>#N/A</v>
      </c>
      <c r="D20" s="261" t="e">
        <v>#N/A</v>
      </c>
      <c r="E20" s="261" t="e">
        <v>#N/A</v>
      </c>
      <c r="F20" s="261" t="e">
        <v>#N/A</v>
      </c>
      <c r="G20" s="261" t="e">
        <v>#N/A</v>
      </c>
      <c r="H20" s="261" t="e">
        <v>#N/A</v>
      </c>
      <c r="I20" s="261" t="e">
        <v>#N/A</v>
      </c>
      <c r="J20" s="261" t="e">
        <v>#N/A</v>
      </c>
      <c r="K20" s="261" t="e">
        <v>#N/A</v>
      </c>
      <c r="L20" s="261" t="e">
        <v>#N/A</v>
      </c>
      <c r="M20" s="261" t="e">
        <v>#N/A</v>
      </c>
      <c r="N20" s="261" t="e">
        <v>#N/A</v>
      </c>
      <c r="O20" s="261" t="e">
        <v>#N/A</v>
      </c>
      <c r="P20" s="261" t="e">
        <v>#N/A</v>
      </c>
      <c r="Q20" s="261" t="e">
        <v>#N/A</v>
      </c>
      <c r="R20" s="261" t="e">
        <v>#N/A</v>
      </c>
      <c r="S20" s="261" t="e">
        <v>#N/A</v>
      </c>
      <c r="T20" s="261" t="e">
        <v>#N/A</v>
      </c>
      <c r="U20" s="261" t="e">
        <v>#N/A</v>
      </c>
      <c r="V20" s="261" t="e">
        <v>#N/A</v>
      </c>
      <c r="W20" s="261" t="e">
        <v>#N/A</v>
      </c>
      <c r="X20" s="261" t="e">
        <v>#N/A</v>
      </c>
      <c r="Y20" s="261" t="e">
        <v>#N/A</v>
      </c>
      <c r="Z20" s="261" t="e">
        <v>#N/A</v>
      </c>
      <c r="AA20" s="261" t="e">
        <v>#N/A</v>
      </c>
      <c r="AB20" s="261" t="e">
        <v>#N/A</v>
      </c>
      <c r="AC20" s="261" t="e">
        <v>#N/A</v>
      </c>
      <c r="AD20" s="261" t="e">
        <v>#N/A</v>
      </c>
      <c r="AE20" s="261" t="e">
        <v>#N/A</v>
      </c>
      <c r="AF20" s="261" t="e">
        <v>#N/A</v>
      </c>
      <c r="AG20" s="261" t="e">
        <v>#N/A</v>
      </c>
      <c r="AH20" s="261" t="e">
        <v>#N/A</v>
      </c>
      <c r="AI20" s="261" t="e">
        <v>#N/A</v>
      </c>
      <c r="AJ20" s="261" t="e">
        <v>#N/A</v>
      </c>
      <c r="AK20" s="261" t="e">
        <v>#N/A</v>
      </c>
      <c r="AL20" s="261" t="e">
        <v>#N/A</v>
      </c>
      <c r="AM20" s="261" t="e">
        <v>#N/A</v>
      </c>
      <c r="AN20" s="261" t="e">
        <v>#N/A</v>
      </c>
      <c r="AO20" s="261" t="e">
        <v>#N/A</v>
      </c>
      <c r="AP20" s="261" t="e">
        <v>#N/A</v>
      </c>
      <c r="AQ20" s="261" t="e">
        <v>#N/A</v>
      </c>
      <c r="AR20" s="261" t="e">
        <v>#N/A</v>
      </c>
      <c r="AS20" s="261" t="e">
        <v>#N/A</v>
      </c>
      <c r="AT20" s="261" t="e">
        <v>#N/A</v>
      </c>
      <c r="AU20" s="261" t="e">
        <v>#N/A</v>
      </c>
      <c r="AV20" s="261" t="e">
        <v>#N/A</v>
      </c>
      <c r="AW20" s="261" t="e">
        <v>#N/A</v>
      </c>
      <c r="AX20" s="261" t="e">
        <v>#N/A</v>
      </c>
      <c r="AY20" s="261" t="e">
        <v>#N/A</v>
      </c>
      <c r="AZ20" s="261" t="e">
        <v>#N/A</v>
      </c>
      <c r="BA20" s="261" t="e">
        <v>#N/A</v>
      </c>
      <c r="BB20" s="261" t="e">
        <v>#N/A</v>
      </c>
      <c r="BC20" s="261" t="e">
        <v>#N/A</v>
      </c>
      <c r="BD20" s="261" t="e">
        <v>#N/A</v>
      </c>
      <c r="BE20" s="261" t="e">
        <v>#N/A</v>
      </c>
      <c r="BF20" s="261" t="e">
        <v>#N/A</v>
      </c>
      <c r="BG20" s="261" t="e">
        <v>#N/A</v>
      </c>
      <c r="BH20" s="261" t="e">
        <v>#N/A</v>
      </c>
      <c r="BI20" s="261" t="e">
        <v>#N/A</v>
      </c>
      <c r="BJ20" s="261" t="e">
        <v>#N/A</v>
      </c>
      <c r="BK20" s="261" t="e">
        <v>#N/A</v>
      </c>
      <c r="BL20" s="261" t="e">
        <v>#N/A</v>
      </c>
      <c r="BM20" s="261" t="e">
        <v>#N/A</v>
      </c>
      <c r="BN20" s="261" t="e">
        <v>#N/A</v>
      </c>
      <c r="BO20" s="261" t="e">
        <v>#N/A</v>
      </c>
      <c r="BP20" s="261" t="e">
        <v>#N/A</v>
      </c>
      <c r="BQ20" s="261" t="e">
        <v>#N/A</v>
      </c>
      <c r="BR20" s="261" t="e">
        <v>#N/A</v>
      </c>
      <c r="BS20" s="261" t="e">
        <v>#N/A</v>
      </c>
      <c r="BT20" s="261" t="e">
        <v>#N/A</v>
      </c>
      <c r="BU20" s="261" t="e">
        <v>#N/A</v>
      </c>
      <c r="BV20" s="261" t="e">
        <v>#N/A</v>
      </c>
      <c r="BW20" s="261" t="e">
        <v>#N/A</v>
      </c>
      <c r="BX20" s="261" t="e">
        <v>#N/A</v>
      </c>
      <c r="BY20" s="261" t="e">
        <v>#N/A</v>
      </c>
      <c r="BZ20" s="261" t="e">
        <v>#N/A</v>
      </c>
      <c r="CA20" s="261" t="e">
        <v>#N/A</v>
      </c>
      <c r="CB20" s="261" t="e">
        <v>#N/A</v>
      </c>
      <c r="CC20" s="261" t="e">
        <v>#N/A</v>
      </c>
      <c r="CD20" s="261" t="e">
        <v>#N/A</v>
      </c>
      <c r="CE20" s="261" t="e">
        <v>#N/A</v>
      </c>
      <c r="CF20" s="261" t="e">
        <v>#N/A</v>
      </c>
      <c r="CG20" s="261" t="e">
        <v>#N/A</v>
      </c>
      <c r="CH20" s="261" t="e">
        <v>#N/A</v>
      </c>
      <c r="CI20" s="261" t="e">
        <v>#N/A</v>
      </c>
      <c r="CJ20" s="261" t="e">
        <v>#N/A</v>
      </c>
      <c r="CK20" s="261" t="e">
        <v>#N/A</v>
      </c>
      <c r="CL20" s="261" t="e">
        <v>#N/A</v>
      </c>
      <c r="CM20" s="261" t="e">
        <v>#N/A</v>
      </c>
      <c r="CN20" s="261">
        <v>9212261</v>
      </c>
      <c r="CO20" s="261">
        <v>9633882</v>
      </c>
      <c r="CP20" s="261">
        <v>7371439</v>
      </c>
      <c r="CQ20" s="261">
        <v>7643379</v>
      </c>
      <c r="CR20" s="261">
        <v>1535666</v>
      </c>
      <c r="CS20" s="261">
        <v>1652254</v>
      </c>
      <c r="CT20" s="261">
        <v>9319031</v>
      </c>
      <c r="CU20" s="261">
        <v>9736576</v>
      </c>
      <c r="CV20" s="261">
        <v>7432389</v>
      </c>
      <c r="CW20" s="261">
        <v>7701589</v>
      </c>
      <c r="CX20" s="261">
        <v>1571974</v>
      </c>
      <c r="CY20" s="261">
        <v>1686214</v>
      </c>
      <c r="CZ20" s="261">
        <v>9437047</v>
      </c>
      <c r="DA20" s="261">
        <v>9864969</v>
      </c>
      <c r="DB20" s="261">
        <v>7508076</v>
      </c>
      <c r="DC20" s="261">
        <v>7781011</v>
      </c>
      <c r="DD20" s="261">
        <v>1604280</v>
      </c>
      <c r="DE20" s="261">
        <v>1723759</v>
      </c>
      <c r="DF20" s="261">
        <v>9560101</v>
      </c>
      <c r="DG20" s="261">
        <v>9991577</v>
      </c>
      <c r="DH20" s="261">
        <v>7591078</v>
      </c>
      <c r="DI20" s="261">
        <v>7864279</v>
      </c>
      <c r="DJ20" s="261">
        <v>1634526</v>
      </c>
      <c r="DK20" s="261">
        <v>1756257</v>
      </c>
      <c r="DL20" s="261">
        <v>9707653</v>
      </c>
      <c r="DM20" s="261">
        <v>10146227</v>
      </c>
      <c r="DN20" s="261">
        <v>7694406</v>
      </c>
      <c r="DO20" s="261">
        <v>7971328</v>
      </c>
      <c r="DP20" s="261">
        <v>1667794</v>
      </c>
      <c r="DQ20" s="261">
        <v>1791428</v>
      </c>
      <c r="DR20" s="261">
        <v>9888249</v>
      </c>
      <c r="DS20" s="261">
        <v>10330862</v>
      </c>
      <c r="DT20" s="261">
        <v>7825890</v>
      </c>
      <c r="DU20" s="261">
        <v>8105531</v>
      </c>
      <c r="DV20" s="261">
        <v>1704599</v>
      </c>
      <c r="DW20" s="261">
        <v>1827611</v>
      </c>
      <c r="DX20" s="261">
        <v>10087052</v>
      </c>
      <c r="DY20" s="261">
        <v>10540185</v>
      </c>
      <c r="DZ20" s="261">
        <v>7972389</v>
      </c>
      <c r="EA20" s="261">
        <v>8259079</v>
      </c>
      <c r="EB20" s="261">
        <v>1742390</v>
      </c>
      <c r="EC20" s="261">
        <v>1867427</v>
      </c>
      <c r="ED20" s="261">
        <v>10256426</v>
      </c>
      <c r="EE20" s="261">
        <v>10720663</v>
      </c>
      <c r="EF20" s="261">
        <v>8095306</v>
      </c>
      <c r="EG20" s="261">
        <v>8387734</v>
      </c>
      <c r="EH20" s="261">
        <v>1776263</v>
      </c>
      <c r="EI20" s="261">
        <v>1904199</v>
      </c>
      <c r="EJ20" s="261">
        <v>10391264</v>
      </c>
      <c r="EK20" s="261">
        <v>10863662</v>
      </c>
      <c r="EL20" s="261">
        <v>8190577</v>
      </c>
      <c r="EM20" s="261">
        <v>8488930</v>
      </c>
      <c r="EN20" s="261">
        <v>1805380</v>
      </c>
      <c r="EO20" s="261">
        <v>1934770</v>
      </c>
      <c r="EP20" s="261">
        <v>10504982</v>
      </c>
      <c r="EQ20" s="261">
        <v>10987074</v>
      </c>
      <c r="ER20" s="261">
        <v>8268364</v>
      </c>
      <c r="ES20" s="261">
        <v>8574509</v>
      </c>
      <c r="ET20" s="261">
        <v>1831010</v>
      </c>
      <c r="EU20" s="261">
        <v>1961446</v>
      </c>
      <c r="EV20" s="261">
        <v>10620180</v>
      </c>
      <c r="EW20" s="261">
        <v>11113132</v>
      </c>
      <c r="EX20" s="261">
        <v>8350540</v>
      </c>
      <c r="EY20" s="261">
        <v>8665471</v>
      </c>
      <c r="EZ20" s="261">
        <v>1854522</v>
      </c>
      <c r="FA20" s="261">
        <v>1985663</v>
      </c>
    </row>
    <row r="21" spans="1:157" s="90" customFormat="1" x14ac:dyDescent="0.2">
      <c r="A21" s="191" t="s">
        <v>26</v>
      </c>
      <c r="B21" s="261" t="e">
        <v>#N/A</v>
      </c>
      <c r="C21" s="261" t="e">
        <v>#N/A</v>
      </c>
      <c r="D21" s="261" t="e">
        <v>#N/A</v>
      </c>
      <c r="E21" s="261" t="e">
        <v>#N/A</v>
      </c>
      <c r="F21" s="261" t="e">
        <v>#N/A</v>
      </c>
      <c r="G21" s="261" t="e">
        <v>#N/A</v>
      </c>
      <c r="H21" s="261" t="e">
        <v>#N/A</v>
      </c>
      <c r="I21" s="261" t="e">
        <v>#N/A</v>
      </c>
      <c r="J21" s="261" t="e">
        <v>#N/A</v>
      </c>
      <c r="K21" s="261" t="e">
        <v>#N/A</v>
      </c>
      <c r="L21" s="261" t="e">
        <v>#N/A</v>
      </c>
      <c r="M21" s="261" t="e">
        <v>#N/A</v>
      </c>
      <c r="N21" s="261" t="e">
        <v>#N/A</v>
      </c>
      <c r="O21" s="261" t="e">
        <v>#N/A</v>
      </c>
      <c r="P21" s="261" t="e">
        <v>#N/A</v>
      </c>
      <c r="Q21" s="261" t="e">
        <v>#N/A</v>
      </c>
      <c r="R21" s="261" t="e">
        <v>#N/A</v>
      </c>
      <c r="S21" s="261" t="e">
        <v>#N/A</v>
      </c>
      <c r="T21" s="261" t="e">
        <v>#N/A</v>
      </c>
      <c r="U21" s="261" t="e">
        <v>#N/A</v>
      </c>
      <c r="V21" s="261" t="e">
        <v>#N/A</v>
      </c>
      <c r="W21" s="261" t="e">
        <v>#N/A</v>
      </c>
      <c r="X21" s="261" t="e">
        <v>#N/A</v>
      </c>
      <c r="Y21" s="261" t="e">
        <v>#N/A</v>
      </c>
      <c r="Z21" s="261" t="e">
        <v>#N/A</v>
      </c>
      <c r="AA21" s="261" t="e">
        <v>#N/A</v>
      </c>
      <c r="AB21" s="261" t="e">
        <v>#N/A</v>
      </c>
      <c r="AC21" s="261" t="e">
        <v>#N/A</v>
      </c>
      <c r="AD21" s="261" t="e">
        <v>#N/A</v>
      </c>
      <c r="AE21" s="261" t="e">
        <v>#N/A</v>
      </c>
      <c r="AF21" s="261" t="e">
        <v>#N/A</v>
      </c>
      <c r="AG21" s="261" t="e">
        <v>#N/A</v>
      </c>
      <c r="AH21" s="261" t="e">
        <v>#N/A</v>
      </c>
      <c r="AI21" s="261" t="e">
        <v>#N/A</v>
      </c>
      <c r="AJ21" s="261" t="e">
        <v>#N/A</v>
      </c>
      <c r="AK21" s="261" t="e">
        <v>#N/A</v>
      </c>
      <c r="AL21" s="261" t="e">
        <v>#N/A</v>
      </c>
      <c r="AM21" s="261" t="e">
        <v>#N/A</v>
      </c>
      <c r="AN21" s="261" t="e">
        <v>#N/A</v>
      </c>
      <c r="AO21" s="261" t="e">
        <v>#N/A</v>
      </c>
      <c r="AP21" s="261" t="e">
        <v>#N/A</v>
      </c>
      <c r="AQ21" s="261" t="e">
        <v>#N/A</v>
      </c>
      <c r="AR21" s="261" t="e">
        <v>#N/A</v>
      </c>
      <c r="AS21" s="261" t="e">
        <v>#N/A</v>
      </c>
      <c r="AT21" s="261" t="e">
        <v>#N/A</v>
      </c>
      <c r="AU21" s="261" t="e">
        <v>#N/A</v>
      </c>
      <c r="AV21" s="261" t="e">
        <v>#N/A</v>
      </c>
      <c r="AW21" s="261" t="e">
        <v>#N/A</v>
      </c>
      <c r="AX21" s="261" t="e">
        <v>#N/A</v>
      </c>
      <c r="AY21" s="261" t="e">
        <v>#N/A</v>
      </c>
      <c r="AZ21" s="261" t="e">
        <v>#N/A</v>
      </c>
      <c r="BA21" s="261" t="e">
        <v>#N/A</v>
      </c>
      <c r="BB21" s="261" t="e">
        <v>#N/A</v>
      </c>
      <c r="BC21" s="261" t="e">
        <v>#N/A</v>
      </c>
      <c r="BD21" s="261" t="e">
        <v>#N/A</v>
      </c>
      <c r="BE21" s="261" t="e">
        <v>#N/A</v>
      </c>
      <c r="BF21" s="261" t="e">
        <v>#N/A</v>
      </c>
      <c r="BG21" s="261" t="e">
        <v>#N/A</v>
      </c>
      <c r="BH21" s="261" t="e">
        <v>#N/A</v>
      </c>
      <c r="BI21" s="261" t="e">
        <v>#N/A</v>
      </c>
      <c r="BJ21" s="261" t="e">
        <v>#N/A</v>
      </c>
      <c r="BK21" s="261" t="e">
        <v>#N/A</v>
      </c>
      <c r="BL21" s="261" t="e">
        <v>#N/A</v>
      </c>
      <c r="BM21" s="261" t="e">
        <v>#N/A</v>
      </c>
      <c r="BN21" s="261" t="e">
        <v>#N/A</v>
      </c>
      <c r="BO21" s="261" t="e">
        <v>#N/A</v>
      </c>
      <c r="BP21" s="261" t="e">
        <v>#N/A</v>
      </c>
      <c r="BQ21" s="261" t="e">
        <v>#N/A</v>
      </c>
      <c r="BR21" s="261" t="e">
        <v>#N/A</v>
      </c>
      <c r="BS21" s="261" t="e">
        <v>#N/A</v>
      </c>
      <c r="BT21" s="261" t="e">
        <v>#N/A</v>
      </c>
      <c r="BU21" s="261" t="e">
        <v>#N/A</v>
      </c>
      <c r="BV21" s="261" t="e">
        <v>#N/A</v>
      </c>
      <c r="BW21" s="261" t="e">
        <v>#N/A</v>
      </c>
      <c r="BX21" s="261" t="e">
        <v>#N/A</v>
      </c>
      <c r="BY21" s="261" t="e">
        <v>#N/A</v>
      </c>
      <c r="BZ21" s="261" t="e">
        <v>#N/A</v>
      </c>
      <c r="CA21" s="261" t="e">
        <v>#N/A</v>
      </c>
      <c r="CB21" s="261" t="e">
        <v>#N/A</v>
      </c>
      <c r="CC21" s="261" t="e">
        <v>#N/A</v>
      </c>
      <c r="CD21" s="261" t="e">
        <v>#N/A</v>
      </c>
      <c r="CE21" s="261" t="e">
        <v>#N/A</v>
      </c>
      <c r="CF21" s="261" t="e">
        <v>#N/A</v>
      </c>
      <c r="CG21" s="261" t="e">
        <v>#N/A</v>
      </c>
      <c r="CH21" s="261" t="e">
        <v>#N/A</v>
      </c>
      <c r="CI21" s="261" t="e">
        <v>#N/A</v>
      </c>
      <c r="CJ21" s="261" t="e">
        <v>#N/A</v>
      </c>
      <c r="CK21" s="261" t="e">
        <v>#N/A</v>
      </c>
      <c r="CL21" s="261" t="e">
        <v>#N/A</v>
      </c>
      <c r="CM21" s="261" t="e">
        <v>#N/A</v>
      </c>
      <c r="CN21" s="261">
        <v>4741350</v>
      </c>
      <c r="CO21" s="261">
        <v>4970859</v>
      </c>
      <c r="CP21" s="261">
        <v>3099754</v>
      </c>
      <c r="CQ21" s="261">
        <v>3131361</v>
      </c>
      <c r="CR21" s="261">
        <v>1440149</v>
      </c>
      <c r="CS21" s="261">
        <v>1630845</v>
      </c>
      <c r="CT21" s="261">
        <v>4787121</v>
      </c>
      <c r="CU21" s="261">
        <v>5016509</v>
      </c>
      <c r="CV21" s="261">
        <v>3111275</v>
      </c>
      <c r="CW21" s="261">
        <v>3144231</v>
      </c>
      <c r="CX21" s="261">
        <v>1467654</v>
      </c>
      <c r="CY21" s="261">
        <v>1656460</v>
      </c>
      <c r="CZ21" s="261">
        <v>4835176</v>
      </c>
      <c r="DA21" s="261">
        <v>5068404</v>
      </c>
      <c r="DB21" s="261">
        <v>3127329</v>
      </c>
      <c r="DC21" s="261">
        <v>3161870</v>
      </c>
      <c r="DD21" s="261">
        <v>1491001</v>
      </c>
      <c r="DE21" s="261">
        <v>1681133</v>
      </c>
      <c r="DF21" s="261">
        <v>4865905</v>
      </c>
      <c r="DG21" s="261">
        <v>5109687</v>
      </c>
      <c r="DH21" s="261">
        <v>3130879</v>
      </c>
      <c r="DI21" s="261">
        <v>3170561</v>
      </c>
      <c r="DJ21" s="261">
        <v>1509589</v>
      </c>
      <c r="DK21" s="261">
        <v>1705096</v>
      </c>
      <c r="DL21" s="261">
        <v>4908947</v>
      </c>
      <c r="DM21" s="261">
        <v>5162257</v>
      </c>
      <c r="DN21" s="261">
        <v>3142565</v>
      </c>
      <c r="DO21" s="261">
        <v>3185026</v>
      </c>
      <c r="DP21" s="261">
        <v>1533076</v>
      </c>
      <c r="DQ21" s="261">
        <v>1734833</v>
      </c>
      <c r="DR21" s="261">
        <v>4960439</v>
      </c>
      <c r="DS21" s="261">
        <v>5222914</v>
      </c>
      <c r="DT21" s="261">
        <v>3158863</v>
      </c>
      <c r="DU21" s="261">
        <v>3203430</v>
      </c>
      <c r="DV21" s="261">
        <v>1558600</v>
      </c>
      <c r="DW21" s="261">
        <v>1767283</v>
      </c>
      <c r="DX21" s="261">
        <v>5017995</v>
      </c>
      <c r="DY21" s="261">
        <v>5290447</v>
      </c>
      <c r="DZ21" s="261">
        <v>3177530</v>
      </c>
      <c r="EA21" s="261">
        <v>3224340</v>
      </c>
      <c r="EB21" s="261">
        <v>1586378</v>
      </c>
      <c r="EC21" s="261">
        <v>1800792</v>
      </c>
      <c r="ED21" s="261">
        <v>5067956</v>
      </c>
      <c r="EE21" s="261">
        <v>5349075</v>
      </c>
      <c r="EF21" s="261">
        <v>3191099</v>
      </c>
      <c r="EG21" s="261">
        <v>3241966</v>
      </c>
      <c r="EH21" s="261">
        <v>1613246</v>
      </c>
      <c r="EI21" s="261">
        <v>1831899</v>
      </c>
      <c r="EJ21" s="261">
        <v>5115616</v>
      </c>
      <c r="EK21" s="261">
        <v>5403773</v>
      </c>
      <c r="EL21" s="261">
        <v>3204966</v>
      </c>
      <c r="EM21" s="261">
        <v>3258079</v>
      </c>
      <c r="EN21" s="261">
        <v>1638735</v>
      </c>
      <c r="EO21" s="261">
        <v>1861696</v>
      </c>
      <c r="EP21" s="261">
        <v>5165685</v>
      </c>
      <c r="EQ21" s="261">
        <v>5462335</v>
      </c>
      <c r="ER21" s="261">
        <v>3219999</v>
      </c>
      <c r="ES21" s="261">
        <v>3275904</v>
      </c>
      <c r="ET21" s="261">
        <v>1664917</v>
      </c>
      <c r="EU21" s="261">
        <v>1893129</v>
      </c>
      <c r="EV21" s="261">
        <v>5201549</v>
      </c>
      <c r="EW21" s="261">
        <v>5508468</v>
      </c>
      <c r="EX21" s="261">
        <v>3227561</v>
      </c>
      <c r="EY21" s="261">
        <v>3287002</v>
      </c>
      <c r="EZ21" s="261">
        <v>1686060</v>
      </c>
      <c r="FA21" s="261">
        <v>1920197</v>
      </c>
    </row>
    <row r="22" spans="1:157" x14ac:dyDescent="0.2">
      <c r="A22" s="191" t="s">
        <v>27</v>
      </c>
      <c r="B22" s="261" t="e">
        <v>#N/A</v>
      </c>
      <c r="C22" s="261" t="e">
        <v>#N/A</v>
      </c>
      <c r="D22" s="261" t="e">
        <v>#N/A</v>
      </c>
      <c r="E22" s="261" t="e">
        <v>#N/A</v>
      </c>
      <c r="F22" s="261" t="e">
        <v>#N/A</v>
      </c>
      <c r="G22" s="261" t="e">
        <v>#N/A</v>
      </c>
      <c r="H22" s="261" t="e">
        <v>#N/A</v>
      </c>
      <c r="I22" s="261" t="e">
        <v>#N/A</v>
      </c>
      <c r="J22" s="261" t="e">
        <v>#N/A</v>
      </c>
      <c r="K22" s="261" t="e">
        <v>#N/A</v>
      </c>
      <c r="L22" s="261" t="e">
        <v>#N/A</v>
      </c>
      <c r="M22" s="261" t="e">
        <v>#N/A</v>
      </c>
      <c r="N22" s="261" t="e">
        <v>#N/A</v>
      </c>
      <c r="O22" s="261" t="e">
        <v>#N/A</v>
      </c>
      <c r="P22" s="261" t="e">
        <v>#N/A</v>
      </c>
      <c r="Q22" s="261" t="e">
        <v>#N/A</v>
      </c>
      <c r="R22" s="261" t="e">
        <v>#N/A</v>
      </c>
      <c r="S22" s="261" t="e">
        <v>#N/A</v>
      </c>
      <c r="T22" s="261" t="e">
        <v>#N/A</v>
      </c>
      <c r="U22" s="261" t="e">
        <v>#N/A</v>
      </c>
      <c r="V22" s="261" t="e">
        <v>#N/A</v>
      </c>
      <c r="W22" s="261" t="e">
        <v>#N/A</v>
      </c>
      <c r="X22" s="261" t="e">
        <v>#N/A</v>
      </c>
      <c r="Y22" s="261" t="e">
        <v>#N/A</v>
      </c>
      <c r="Z22" s="261" t="e">
        <v>#N/A</v>
      </c>
      <c r="AA22" s="261" t="e">
        <v>#N/A</v>
      </c>
      <c r="AB22" s="261" t="e">
        <v>#N/A</v>
      </c>
      <c r="AC22" s="261" t="e">
        <v>#N/A</v>
      </c>
      <c r="AD22" s="261" t="e">
        <v>#N/A</v>
      </c>
      <c r="AE22" s="261" t="e">
        <v>#N/A</v>
      </c>
      <c r="AF22" s="261" t="e">
        <v>#N/A</v>
      </c>
      <c r="AG22" s="261" t="e">
        <v>#N/A</v>
      </c>
      <c r="AH22" s="261" t="e">
        <v>#N/A</v>
      </c>
      <c r="AI22" s="261" t="e">
        <v>#N/A</v>
      </c>
      <c r="AJ22" s="261" t="e">
        <v>#N/A</v>
      </c>
      <c r="AK22" s="261" t="e">
        <v>#N/A</v>
      </c>
      <c r="AL22" s="261" t="e">
        <v>#N/A</v>
      </c>
      <c r="AM22" s="261" t="e">
        <v>#N/A</v>
      </c>
      <c r="AN22" s="261" t="e">
        <v>#N/A</v>
      </c>
      <c r="AO22" s="261" t="e">
        <v>#N/A</v>
      </c>
      <c r="AP22" s="261" t="e">
        <v>#N/A</v>
      </c>
      <c r="AQ22" s="261" t="e">
        <v>#N/A</v>
      </c>
      <c r="AR22" s="261" t="e">
        <v>#N/A</v>
      </c>
      <c r="AS22" s="261" t="e">
        <v>#N/A</v>
      </c>
      <c r="AT22" s="261" t="e">
        <v>#N/A</v>
      </c>
      <c r="AU22" s="261" t="e">
        <v>#N/A</v>
      </c>
      <c r="AV22" s="261" t="e">
        <v>#N/A</v>
      </c>
      <c r="AW22" s="261" t="e">
        <v>#N/A</v>
      </c>
      <c r="AX22" s="261" t="e">
        <v>#N/A</v>
      </c>
      <c r="AY22" s="261" t="e">
        <v>#N/A</v>
      </c>
      <c r="AZ22" s="261" t="e">
        <v>#N/A</v>
      </c>
      <c r="BA22" s="261" t="e">
        <v>#N/A</v>
      </c>
      <c r="BB22" s="261" t="e">
        <v>#N/A</v>
      </c>
      <c r="BC22" s="261" t="e">
        <v>#N/A</v>
      </c>
      <c r="BD22" s="261" t="e">
        <v>#N/A</v>
      </c>
      <c r="BE22" s="261" t="e">
        <v>#N/A</v>
      </c>
      <c r="BF22" s="261" t="e">
        <v>#N/A</v>
      </c>
      <c r="BG22" s="261" t="e">
        <v>#N/A</v>
      </c>
      <c r="BH22" s="261" t="e">
        <v>#N/A</v>
      </c>
      <c r="BI22" s="261" t="e">
        <v>#N/A</v>
      </c>
      <c r="BJ22" s="261" t="e">
        <v>#N/A</v>
      </c>
      <c r="BK22" s="261" t="e">
        <v>#N/A</v>
      </c>
      <c r="BL22" s="261" t="e">
        <v>#N/A</v>
      </c>
      <c r="BM22" s="261" t="e">
        <v>#N/A</v>
      </c>
      <c r="BN22" s="261" t="e">
        <v>#N/A</v>
      </c>
      <c r="BO22" s="261" t="e">
        <v>#N/A</v>
      </c>
      <c r="BP22" s="261" t="e">
        <v>#N/A</v>
      </c>
      <c r="BQ22" s="261" t="e">
        <v>#N/A</v>
      </c>
      <c r="BR22" s="261" t="e">
        <v>#N/A</v>
      </c>
      <c r="BS22" s="261" t="e">
        <v>#N/A</v>
      </c>
      <c r="BT22" s="261" t="e">
        <v>#N/A</v>
      </c>
      <c r="BU22" s="261" t="e">
        <v>#N/A</v>
      </c>
      <c r="BV22" s="261" t="e">
        <v>#N/A</v>
      </c>
      <c r="BW22" s="261" t="e">
        <v>#N/A</v>
      </c>
      <c r="BX22" s="261" t="e">
        <v>#N/A</v>
      </c>
      <c r="BY22" s="261" t="e">
        <v>#N/A</v>
      </c>
      <c r="BZ22" s="261" t="e">
        <v>#N/A</v>
      </c>
      <c r="CA22" s="261" t="e">
        <v>#N/A</v>
      </c>
      <c r="CB22" s="261" t="e">
        <v>#N/A</v>
      </c>
      <c r="CC22" s="261" t="e">
        <v>#N/A</v>
      </c>
      <c r="CD22" s="261" t="e">
        <v>#N/A</v>
      </c>
      <c r="CE22" s="261" t="e">
        <v>#N/A</v>
      </c>
      <c r="CF22" s="261" t="e">
        <v>#N/A</v>
      </c>
      <c r="CG22" s="261" t="e">
        <v>#N/A</v>
      </c>
      <c r="CH22" s="261" t="e">
        <v>#N/A</v>
      </c>
      <c r="CI22" s="261" t="e">
        <v>#N/A</v>
      </c>
      <c r="CJ22" s="261" t="e">
        <v>#N/A</v>
      </c>
      <c r="CK22" s="261" t="e">
        <v>#N/A</v>
      </c>
      <c r="CL22" s="261" t="e">
        <v>#N/A</v>
      </c>
      <c r="CM22" s="261" t="e">
        <v>#N/A</v>
      </c>
      <c r="CN22" s="261">
        <v>1639666</v>
      </c>
      <c r="CO22" s="261">
        <v>1735912</v>
      </c>
      <c r="CP22" s="261">
        <v>875796</v>
      </c>
      <c r="CQ22" s="261">
        <v>867944</v>
      </c>
      <c r="CR22" s="261">
        <v>635226</v>
      </c>
      <c r="CS22" s="261">
        <v>738105</v>
      </c>
      <c r="CT22" s="261">
        <v>1663004</v>
      </c>
      <c r="CU22" s="261">
        <v>1764191</v>
      </c>
      <c r="CV22" s="261">
        <v>879708</v>
      </c>
      <c r="CW22" s="261">
        <v>874437</v>
      </c>
      <c r="CX22" s="261">
        <v>651088</v>
      </c>
      <c r="CY22" s="261">
        <v>755721</v>
      </c>
      <c r="CZ22" s="261">
        <v>1692268</v>
      </c>
      <c r="DA22" s="261">
        <v>1800721</v>
      </c>
      <c r="DB22" s="261">
        <v>888775</v>
      </c>
      <c r="DC22" s="261">
        <v>886596</v>
      </c>
      <c r="DD22" s="261">
        <v>665901</v>
      </c>
      <c r="DE22" s="261">
        <v>773796</v>
      </c>
      <c r="DF22" s="261">
        <v>1708702</v>
      </c>
      <c r="DG22" s="261">
        <v>1825062</v>
      </c>
      <c r="DH22" s="261">
        <v>889452</v>
      </c>
      <c r="DI22" s="261">
        <v>889656</v>
      </c>
      <c r="DJ22" s="261">
        <v>676522</v>
      </c>
      <c r="DK22" s="261">
        <v>789498</v>
      </c>
      <c r="DL22" s="261">
        <v>1729797</v>
      </c>
      <c r="DM22" s="261">
        <v>1853427</v>
      </c>
      <c r="DN22" s="261">
        <v>892632</v>
      </c>
      <c r="DO22" s="261">
        <v>894928</v>
      </c>
      <c r="DP22" s="261">
        <v>690053</v>
      </c>
      <c r="DQ22" s="261">
        <v>807817</v>
      </c>
      <c r="DR22" s="261">
        <v>1755631</v>
      </c>
      <c r="DS22" s="261">
        <v>1885866</v>
      </c>
      <c r="DT22" s="261">
        <v>897907</v>
      </c>
      <c r="DU22" s="261">
        <v>901172</v>
      </c>
      <c r="DV22" s="261">
        <v>705276</v>
      </c>
      <c r="DW22" s="261">
        <v>828506</v>
      </c>
      <c r="DX22" s="261">
        <v>1784957</v>
      </c>
      <c r="DY22" s="261">
        <v>1919562</v>
      </c>
      <c r="DZ22" s="261">
        <v>905191</v>
      </c>
      <c r="EA22" s="261">
        <v>908693</v>
      </c>
      <c r="EB22" s="261">
        <v>720823</v>
      </c>
      <c r="EC22" s="261">
        <v>847063</v>
      </c>
      <c r="ED22" s="261">
        <v>1804892</v>
      </c>
      <c r="EE22" s="261">
        <v>1943001</v>
      </c>
      <c r="EF22" s="261">
        <v>907495</v>
      </c>
      <c r="EG22" s="261">
        <v>911508</v>
      </c>
      <c r="EH22" s="261">
        <v>733828</v>
      </c>
      <c r="EI22" s="261">
        <v>862425</v>
      </c>
      <c r="EJ22" s="261">
        <v>1821360</v>
      </c>
      <c r="EK22" s="261">
        <v>1960104</v>
      </c>
      <c r="EL22" s="261">
        <v>909784</v>
      </c>
      <c r="EM22" s="261">
        <v>912292</v>
      </c>
      <c r="EN22" s="261">
        <v>743996</v>
      </c>
      <c r="EO22" s="261">
        <v>874174</v>
      </c>
      <c r="EP22" s="261">
        <v>1836344</v>
      </c>
      <c r="EQ22" s="261">
        <v>1979470</v>
      </c>
      <c r="ER22" s="261">
        <v>910878</v>
      </c>
      <c r="ES22" s="261">
        <v>914369</v>
      </c>
      <c r="ET22" s="261">
        <v>753524</v>
      </c>
      <c r="EU22" s="261">
        <v>886848</v>
      </c>
      <c r="EV22" s="261">
        <v>1845763</v>
      </c>
      <c r="EW22" s="261">
        <v>1991865</v>
      </c>
      <c r="EX22" s="261">
        <v>909240</v>
      </c>
      <c r="EY22" s="261">
        <v>913249</v>
      </c>
      <c r="EZ22" s="261">
        <v>761566</v>
      </c>
      <c r="FA22" s="261">
        <v>896549</v>
      </c>
    </row>
    <row r="23" spans="1:157" x14ac:dyDescent="0.2">
      <c r="A23" s="191" t="s">
        <v>28</v>
      </c>
      <c r="B23" s="261" t="e">
        <v>#N/A</v>
      </c>
      <c r="C23" s="261" t="e">
        <v>#N/A</v>
      </c>
      <c r="D23" s="261" t="e">
        <v>#N/A</v>
      </c>
      <c r="E23" s="261" t="e">
        <v>#N/A</v>
      </c>
      <c r="F23" s="261" t="e">
        <v>#N/A</v>
      </c>
      <c r="G23" s="261" t="e">
        <v>#N/A</v>
      </c>
      <c r="H23" s="261" t="e">
        <v>#N/A</v>
      </c>
      <c r="I23" s="261" t="e">
        <v>#N/A</v>
      </c>
      <c r="J23" s="261" t="e">
        <v>#N/A</v>
      </c>
      <c r="K23" s="261" t="e">
        <v>#N/A</v>
      </c>
      <c r="L23" s="261" t="e">
        <v>#N/A</v>
      </c>
      <c r="M23" s="261" t="e">
        <v>#N/A</v>
      </c>
      <c r="N23" s="261" t="e">
        <v>#N/A</v>
      </c>
      <c r="O23" s="261" t="e">
        <v>#N/A</v>
      </c>
      <c r="P23" s="261" t="e">
        <v>#N/A</v>
      </c>
      <c r="Q23" s="261" t="e">
        <v>#N/A</v>
      </c>
      <c r="R23" s="261" t="e">
        <v>#N/A</v>
      </c>
      <c r="S23" s="261" t="e">
        <v>#N/A</v>
      </c>
      <c r="T23" s="261" t="e">
        <v>#N/A</v>
      </c>
      <c r="U23" s="261" t="e">
        <v>#N/A</v>
      </c>
      <c r="V23" s="261" t="e">
        <v>#N/A</v>
      </c>
      <c r="W23" s="261" t="e">
        <v>#N/A</v>
      </c>
      <c r="X23" s="261" t="e">
        <v>#N/A</v>
      </c>
      <c r="Y23" s="261" t="e">
        <v>#N/A</v>
      </c>
      <c r="Z23" s="261" t="e">
        <v>#N/A</v>
      </c>
      <c r="AA23" s="261" t="e">
        <v>#N/A</v>
      </c>
      <c r="AB23" s="261" t="e">
        <v>#N/A</v>
      </c>
      <c r="AC23" s="261" t="e">
        <v>#N/A</v>
      </c>
      <c r="AD23" s="261" t="e">
        <v>#N/A</v>
      </c>
      <c r="AE23" s="261" t="e">
        <v>#N/A</v>
      </c>
      <c r="AF23" s="261" t="e">
        <v>#N/A</v>
      </c>
      <c r="AG23" s="261" t="e">
        <v>#N/A</v>
      </c>
      <c r="AH23" s="261" t="e">
        <v>#N/A</v>
      </c>
      <c r="AI23" s="261" t="e">
        <v>#N/A</v>
      </c>
      <c r="AJ23" s="261" t="e">
        <v>#N/A</v>
      </c>
      <c r="AK23" s="261" t="e">
        <v>#N/A</v>
      </c>
      <c r="AL23" s="261" t="e">
        <v>#N/A</v>
      </c>
      <c r="AM23" s="261" t="e">
        <v>#N/A</v>
      </c>
      <c r="AN23" s="261" t="e">
        <v>#N/A</v>
      </c>
      <c r="AO23" s="261" t="e">
        <v>#N/A</v>
      </c>
      <c r="AP23" s="261" t="e">
        <v>#N/A</v>
      </c>
      <c r="AQ23" s="261" t="e">
        <v>#N/A</v>
      </c>
      <c r="AR23" s="261" t="e">
        <v>#N/A</v>
      </c>
      <c r="AS23" s="261" t="e">
        <v>#N/A</v>
      </c>
      <c r="AT23" s="261" t="e">
        <v>#N/A</v>
      </c>
      <c r="AU23" s="261" t="e">
        <v>#N/A</v>
      </c>
      <c r="AV23" s="261" t="e">
        <v>#N/A</v>
      </c>
      <c r="AW23" s="261" t="e">
        <v>#N/A</v>
      </c>
      <c r="AX23" s="261" t="e">
        <v>#N/A</v>
      </c>
      <c r="AY23" s="261" t="e">
        <v>#N/A</v>
      </c>
      <c r="AZ23" s="261" t="e">
        <v>#N/A</v>
      </c>
      <c r="BA23" s="261" t="e">
        <v>#N/A</v>
      </c>
      <c r="BB23" s="261" t="e">
        <v>#N/A</v>
      </c>
      <c r="BC23" s="261" t="e">
        <v>#N/A</v>
      </c>
      <c r="BD23" s="261" t="e">
        <v>#N/A</v>
      </c>
      <c r="BE23" s="261" t="e">
        <v>#N/A</v>
      </c>
      <c r="BF23" s="261" t="e">
        <v>#N/A</v>
      </c>
      <c r="BG23" s="261" t="e">
        <v>#N/A</v>
      </c>
      <c r="BH23" s="261" t="e">
        <v>#N/A</v>
      </c>
      <c r="BI23" s="261" t="e">
        <v>#N/A</v>
      </c>
      <c r="BJ23" s="261" t="e">
        <v>#N/A</v>
      </c>
      <c r="BK23" s="261" t="e">
        <v>#N/A</v>
      </c>
      <c r="BL23" s="261" t="e">
        <v>#N/A</v>
      </c>
      <c r="BM23" s="261" t="e">
        <v>#N/A</v>
      </c>
      <c r="BN23" s="261" t="e">
        <v>#N/A</v>
      </c>
      <c r="BO23" s="261" t="e">
        <v>#N/A</v>
      </c>
      <c r="BP23" s="261" t="e">
        <v>#N/A</v>
      </c>
      <c r="BQ23" s="261" t="e">
        <v>#N/A</v>
      </c>
      <c r="BR23" s="261" t="e">
        <v>#N/A</v>
      </c>
      <c r="BS23" s="261" t="e">
        <v>#N/A</v>
      </c>
      <c r="BT23" s="261" t="e">
        <v>#N/A</v>
      </c>
      <c r="BU23" s="261" t="e">
        <v>#N/A</v>
      </c>
      <c r="BV23" s="261" t="e">
        <v>#N/A</v>
      </c>
      <c r="BW23" s="261" t="e">
        <v>#N/A</v>
      </c>
      <c r="BX23" s="261" t="e">
        <v>#N/A</v>
      </c>
      <c r="BY23" s="261" t="e">
        <v>#N/A</v>
      </c>
      <c r="BZ23" s="261" t="e">
        <v>#N/A</v>
      </c>
      <c r="CA23" s="261" t="e">
        <v>#N/A</v>
      </c>
      <c r="CB23" s="261" t="e">
        <v>#N/A</v>
      </c>
      <c r="CC23" s="261" t="e">
        <v>#N/A</v>
      </c>
      <c r="CD23" s="261" t="e">
        <v>#N/A</v>
      </c>
      <c r="CE23" s="261" t="e">
        <v>#N/A</v>
      </c>
      <c r="CF23" s="261" t="e">
        <v>#N/A</v>
      </c>
      <c r="CG23" s="261" t="e">
        <v>#N/A</v>
      </c>
      <c r="CH23" s="261" t="e">
        <v>#N/A</v>
      </c>
      <c r="CI23" s="261" t="e">
        <v>#N/A</v>
      </c>
      <c r="CJ23" s="261" t="e">
        <v>#N/A</v>
      </c>
      <c r="CK23" s="261" t="e">
        <v>#N/A</v>
      </c>
      <c r="CL23" s="261" t="e">
        <v>#N/A</v>
      </c>
      <c r="CM23" s="261" t="e">
        <v>#N/A</v>
      </c>
      <c r="CN23" s="261">
        <v>683296</v>
      </c>
      <c r="CO23" s="261">
        <v>680708</v>
      </c>
      <c r="CP23" s="261">
        <v>181850</v>
      </c>
      <c r="CQ23" s="261">
        <v>155906</v>
      </c>
      <c r="CR23" s="261">
        <v>20116</v>
      </c>
      <c r="CS23" s="261">
        <v>14020</v>
      </c>
      <c r="CT23" s="261">
        <v>691034</v>
      </c>
      <c r="CU23" s="261">
        <v>688528</v>
      </c>
      <c r="CV23" s="261">
        <v>184501</v>
      </c>
      <c r="CW23" s="261">
        <v>158018</v>
      </c>
      <c r="CX23" s="261">
        <v>21222</v>
      </c>
      <c r="CY23" s="261">
        <v>15046</v>
      </c>
      <c r="CZ23" s="261">
        <v>699593</v>
      </c>
      <c r="DA23" s="261">
        <v>695606</v>
      </c>
      <c r="DB23" s="261">
        <v>187472</v>
      </c>
      <c r="DC23" s="261">
        <v>160016</v>
      </c>
      <c r="DD23" s="261">
        <v>22416</v>
      </c>
      <c r="DE23" s="261">
        <v>15667</v>
      </c>
      <c r="DF23" s="261">
        <v>707258</v>
      </c>
      <c r="DG23" s="261">
        <v>701564</v>
      </c>
      <c r="DH23" s="261">
        <v>190258</v>
      </c>
      <c r="DI23" s="261">
        <v>161882</v>
      </c>
      <c r="DJ23" s="261">
        <v>23214</v>
      </c>
      <c r="DK23" s="261">
        <v>16115</v>
      </c>
      <c r="DL23" s="261">
        <v>711074</v>
      </c>
      <c r="DM23" s="261">
        <v>704261</v>
      </c>
      <c r="DN23" s="261">
        <v>192212</v>
      </c>
      <c r="DO23" s="261">
        <v>163126</v>
      </c>
      <c r="DP23" s="261">
        <v>23889</v>
      </c>
      <c r="DQ23" s="261">
        <v>16534</v>
      </c>
      <c r="DR23" s="261">
        <v>715211</v>
      </c>
      <c r="DS23" s="261">
        <v>707788</v>
      </c>
      <c r="DT23" s="261">
        <v>193993</v>
      </c>
      <c r="DU23" s="261">
        <v>164404</v>
      </c>
      <c r="DV23" s="261">
        <v>24656</v>
      </c>
      <c r="DW23" s="261">
        <v>17057</v>
      </c>
      <c r="DX23" s="261">
        <v>718175</v>
      </c>
      <c r="DY23" s="261">
        <v>710710</v>
      </c>
      <c r="DZ23" s="261">
        <v>195543</v>
      </c>
      <c r="EA23" s="261">
        <v>165632</v>
      </c>
      <c r="EB23" s="261">
        <v>25271</v>
      </c>
      <c r="EC23" s="261">
        <v>17520</v>
      </c>
      <c r="ED23" s="261">
        <v>715536</v>
      </c>
      <c r="EE23" s="261">
        <v>710227</v>
      </c>
      <c r="EF23" s="261">
        <v>195403</v>
      </c>
      <c r="EG23" s="261">
        <v>165859</v>
      </c>
      <c r="EH23" s="261">
        <v>25487</v>
      </c>
      <c r="EI23" s="261">
        <v>17738</v>
      </c>
      <c r="EJ23" s="261">
        <v>713382</v>
      </c>
      <c r="EK23" s="261">
        <v>709720</v>
      </c>
      <c r="EL23" s="261">
        <v>195468</v>
      </c>
      <c r="EM23" s="261">
        <v>166201</v>
      </c>
      <c r="EN23" s="261">
        <v>25562</v>
      </c>
      <c r="EO23" s="261">
        <v>17967</v>
      </c>
      <c r="EP23" s="261">
        <v>709196</v>
      </c>
      <c r="EQ23" s="261">
        <v>706419</v>
      </c>
      <c r="ER23" s="261">
        <v>194902</v>
      </c>
      <c r="ES23" s="261">
        <v>165524</v>
      </c>
      <c r="ET23" s="261">
        <v>25542</v>
      </c>
      <c r="EU23" s="261">
        <v>18003</v>
      </c>
      <c r="EV23" s="261">
        <v>704366</v>
      </c>
      <c r="EW23" s="261">
        <v>702640</v>
      </c>
      <c r="EX23" s="261">
        <v>194189</v>
      </c>
      <c r="EY23" s="261">
        <v>164922</v>
      </c>
      <c r="EZ23" s="261">
        <v>25398</v>
      </c>
      <c r="FA23" s="261">
        <v>17842</v>
      </c>
    </row>
    <row r="24" spans="1:157" x14ac:dyDescent="0.2">
      <c r="A24" s="191" t="s">
        <v>29</v>
      </c>
      <c r="B24" s="261" t="e">
        <v>#N/A</v>
      </c>
      <c r="C24" s="261" t="e">
        <v>#N/A</v>
      </c>
      <c r="D24" s="261" t="e">
        <v>#N/A</v>
      </c>
      <c r="E24" s="261" t="e">
        <v>#N/A</v>
      </c>
      <c r="F24" s="261" t="e">
        <v>#N/A</v>
      </c>
      <c r="G24" s="261" t="e">
        <v>#N/A</v>
      </c>
      <c r="H24" s="261" t="e">
        <v>#N/A</v>
      </c>
      <c r="I24" s="261" t="e">
        <v>#N/A</v>
      </c>
      <c r="J24" s="261" t="e">
        <v>#N/A</v>
      </c>
      <c r="K24" s="261" t="e">
        <v>#N/A</v>
      </c>
      <c r="L24" s="261" t="e">
        <v>#N/A</v>
      </c>
      <c r="M24" s="261" t="e">
        <v>#N/A</v>
      </c>
      <c r="N24" s="261" t="e">
        <v>#N/A</v>
      </c>
      <c r="O24" s="261" t="e">
        <v>#N/A</v>
      </c>
      <c r="P24" s="261" t="e">
        <v>#N/A</v>
      </c>
      <c r="Q24" s="261" t="e">
        <v>#N/A</v>
      </c>
      <c r="R24" s="261" t="e">
        <v>#N/A</v>
      </c>
      <c r="S24" s="261" t="e">
        <v>#N/A</v>
      </c>
      <c r="T24" s="261" t="e">
        <v>#N/A</v>
      </c>
      <c r="U24" s="261" t="e">
        <v>#N/A</v>
      </c>
      <c r="V24" s="261" t="e">
        <v>#N/A</v>
      </c>
      <c r="W24" s="261" t="e">
        <v>#N/A</v>
      </c>
      <c r="X24" s="261" t="e">
        <v>#N/A</v>
      </c>
      <c r="Y24" s="261" t="e">
        <v>#N/A</v>
      </c>
      <c r="Z24" s="261" t="e">
        <v>#N/A</v>
      </c>
      <c r="AA24" s="261" t="e">
        <v>#N/A</v>
      </c>
      <c r="AB24" s="261" t="e">
        <v>#N/A</v>
      </c>
      <c r="AC24" s="261" t="e">
        <v>#N/A</v>
      </c>
      <c r="AD24" s="261" t="e">
        <v>#N/A</v>
      </c>
      <c r="AE24" s="261" t="e">
        <v>#N/A</v>
      </c>
      <c r="AF24" s="261" t="e">
        <v>#N/A</v>
      </c>
      <c r="AG24" s="261" t="e">
        <v>#N/A</v>
      </c>
      <c r="AH24" s="261" t="e">
        <v>#N/A</v>
      </c>
      <c r="AI24" s="261" t="e">
        <v>#N/A</v>
      </c>
      <c r="AJ24" s="261" t="e">
        <v>#N/A</v>
      </c>
      <c r="AK24" s="261" t="e">
        <v>#N/A</v>
      </c>
      <c r="AL24" s="261" t="e">
        <v>#N/A</v>
      </c>
      <c r="AM24" s="261" t="e">
        <v>#N/A</v>
      </c>
      <c r="AN24" s="261" t="e">
        <v>#N/A</v>
      </c>
      <c r="AO24" s="261" t="e">
        <v>#N/A</v>
      </c>
      <c r="AP24" s="261" t="e">
        <v>#N/A</v>
      </c>
      <c r="AQ24" s="261" t="e">
        <v>#N/A</v>
      </c>
      <c r="AR24" s="261" t="e">
        <v>#N/A</v>
      </c>
      <c r="AS24" s="261" t="e">
        <v>#N/A</v>
      </c>
      <c r="AT24" s="261" t="e">
        <v>#N/A</v>
      </c>
      <c r="AU24" s="261" t="e">
        <v>#N/A</v>
      </c>
      <c r="AV24" s="261" t="e">
        <v>#N/A</v>
      </c>
      <c r="AW24" s="261" t="e">
        <v>#N/A</v>
      </c>
      <c r="AX24" s="261" t="e">
        <v>#N/A</v>
      </c>
      <c r="AY24" s="261" t="e">
        <v>#N/A</v>
      </c>
      <c r="AZ24" s="261" t="e">
        <v>#N/A</v>
      </c>
      <c r="BA24" s="261" t="e">
        <v>#N/A</v>
      </c>
      <c r="BB24" s="261" t="e">
        <v>#N/A</v>
      </c>
      <c r="BC24" s="261" t="e">
        <v>#N/A</v>
      </c>
      <c r="BD24" s="261" t="e">
        <v>#N/A</v>
      </c>
      <c r="BE24" s="261" t="e">
        <v>#N/A</v>
      </c>
      <c r="BF24" s="261" t="e">
        <v>#N/A</v>
      </c>
      <c r="BG24" s="261" t="e">
        <v>#N/A</v>
      </c>
      <c r="BH24" s="261" t="e">
        <v>#N/A</v>
      </c>
      <c r="BI24" s="261" t="e">
        <v>#N/A</v>
      </c>
      <c r="BJ24" s="261" t="e">
        <v>#N/A</v>
      </c>
      <c r="BK24" s="261" t="e">
        <v>#N/A</v>
      </c>
      <c r="BL24" s="261" t="e">
        <v>#N/A</v>
      </c>
      <c r="BM24" s="261" t="e">
        <v>#N/A</v>
      </c>
      <c r="BN24" s="261" t="e">
        <v>#N/A</v>
      </c>
      <c r="BO24" s="261" t="e">
        <v>#N/A</v>
      </c>
      <c r="BP24" s="261" t="e">
        <v>#N/A</v>
      </c>
      <c r="BQ24" s="261" t="e">
        <v>#N/A</v>
      </c>
      <c r="BR24" s="261" t="e">
        <v>#N/A</v>
      </c>
      <c r="BS24" s="261" t="e">
        <v>#N/A</v>
      </c>
      <c r="BT24" s="261" t="e">
        <v>#N/A</v>
      </c>
      <c r="BU24" s="261" t="e">
        <v>#N/A</v>
      </c>
      <c r="BV24" s="261" t="e">
        <v>#N/A</v>
      </c>
      <c r="BW24" s="261" t="e">
        <v>#N/A</v>
      </c>
      <c r="BX24" s="261" t="e">
        <v>#N/A</v>
      </c>
      <c r="BY24" s="261" t="e">
        <v>#N/A</v>
      </c>
      <c r="BZ24" s="261" t="e">
        <v>#N/A</v>
      </c>
      <c r="CA24" s="261" t="e">
        <v>#N/A</v>
      </c>
      <c r="CB24" s="261" t="e">
        <v>#N/A</v>
      </c>
      <c r="CC24" s="261" t="e">
        <v>#N/A</v>
      </c>
      <c r="CD24" s="261" t="e">
        <v>#N/A</v>
      </c>
      <c r="CE24" s="261" t="e">
        <v>#N/A</v>
      </c>
      <c r="CF24" s="261" t="e">
        <v>#N/A</v>
      </c>
      <c r="CG24" s="261" t="e">
        <v>#N/A</v>
      </c>
      <c r="CH24" s="261" t="e">
        <v>#N/A</v>
      </c>
      <c r="CI24" s="261" t="e">
        <v>#N/A</v>
      </c>
      <c r="CJ24" s="261" t="e">
        <v>#N/A</v>
      </c>
      <c r="CK24" s="261" t="e">
        <v>#N/A</v>
      </c>
      <c r="CL24" s="261" t="e">
        <v>#N/A</v>
      </c>
      <c r="CM24" s="261" t="e">
        <v>#N/A</v>
      </c>
      <c r="CN24" s="261">
        <v>786849</v>
      </c>
      <c r="CO24" s="261">
        <v>783970</v>
      </c>
      <c r="CP24" s="261">
        <v>751147</v>
      </c>
      <c r="CQ24" s="261">
        <v>748472</v>
      </c>
      <c r="CR24" s="261">
        <v>8631</v>
      </c>
      <c r="CS24" s="261">
        <v>6727</v>
      </c>
      <c r="CT24" s="261">
        <v>793303</v>
      </c>
      <c r="CU24" s="261">
        <v>790969</v>
      </c>
      <c r="CV24" s="261">
        <v>756285</v>
      </c>
      <c r="CW24" s="261">
        <v>754223</v>
      </c>
      <c r="CX24" s="261">
        <v>9006</v>
      </c>
      <c r="CY24" s="261">
        <v>7096</v>
      </c>
      <c r="CZ24" s="261">
        <v>799097</v>
      </c>
      <c r="DA24" s="261">
        <v>796813</v>
      </c>
      <c r="DB24" s="261">
        <v>761188</v>
      </c>
      <c r="DC24" s="261">
        <v>759287</v>
      </c>
      <c r="DD24" s="261">
        <v>9225</v>
      </c>
      <c r="DE24" s="261">
        <v>7267</v>
      </c>
      <c r="DF24" s="261">
        <v>807413</v>
      </c>
      <c r="DG24" s="261">
        <v>804640</v>
      </c>
      <c r="DH24" s="261">
        <v>768347</v>
      </c>
      <c r="DI24" s="261">
        <v>766090</v>
      </c>
      <c r="DJ24" s="261">
        <v>9668</v>
      </c>
      <c r="DK24" s="261">
        <v>7579</v>
      </c>
      <c r="DL24" s="261">
        <v>817820</v>
      </c>
      <c r="DM24" s="261">
        <v>814428</v>
      </c>
      <c r="DN24" s="261">
        <v>777533</v>
      </c>
      <c r="DO24" s="261">
        <v>774616</v>
      </c>
      <c r="DP24" s="261">
        <v>10107</v>
      </c>
      <c r="DQ24" s="261">
        <v>7918</v>
      </c>
      <c r="DR24" s="261">
        <v>827894</v>
      </c>
      <c r="DS24" s="261">
        <v>824601</v>
      </c>
      <c r="DT24" s="261">
        <v>786309</v>
      </c>
      <c r="DU24" s="261">
        <v>782877</v>
      </c>
      <c r="DV24" s="261">
        <v>10508</v>
      </c>
      <c r="DW24" s="261">
        <v>8333</v>
      </c>
      <c r="DX24" s="261">
        <v>843658</v>
      </c>
      <c r="DY24" s="261">
        <v>840378</v>
      </c>
      <c r="DZ24" s="261">
        <v>800270</v>
      </c>
      <c r="EA24" s="261">
        <v>796506</v>
      </c>
      <c r="EB24" s="261">
        <v>11095</v>
      </c>
      <c r="EC24" s="261">
        <v>8876</v>
      </c>
      <c r="ED24" s="261">
        <v>861715</v>
      </c>
      <c r="EE24" s="261">
        <v>858030</v>
      </c>
      <c r="EF24" s="261">
        <v>816828</v>
      </c>
      <c r="EG24" s="261">
        <v>812380</v>
      </c>
      <c r="EH24" s="261">
        <v>11636</v>
      </c>
      <c r="EI24" s="261">
        <v>9350</v>
      </c>
      <c r="EJ24" s="261">
        <v>878348</v>
      </c>
      <c r="EK24" s="261">
        <v>873726</v>
      </c>
      <c r="EL24" s="261">
        <v>832065</v>
      </c>
      <c r="EM24" s="261">
        <v>826951</v>
      </c>
      <c r="EN24" s="261">
        <v>12116</v>
      </c>
      <c r="EO24" s="261">
        <v>9697</v>
      </c>
      <c r="EP24" s="261">
        <v>897065</v>
      </c>
      <c r="EQ24" s="261">
        <v>891995</v>
      </c>
      <c r="ER24" s="261">
        <v>849186</v>
      </c>
      <c r="ES24" s="261">
        <v>843712</v>
      </c>
      <c r="ET24" s="261">
        <v>12726</v>
      </c>
      <c r="EU24" s="261">
        <v>10062</v>
      </c>
      <c r="EV24" s="261">
        <v>916124</v>
      </c>
      <c r="EW24" s="261">
        <v>910789</v>
      </c>
      <c r="EX24" s="261">
        <v>866338</v>
      </c>
      <c r="EY24" s="261">
        <v>860857</v>
      </c>
      <c r="EZ24" s="261">
        <v>13312</v>
      </c>
      <c r="FA24" s="261">
        <v>10657</v>
      </c>
    </row>
    <row r="25" spans="1:157" x14ac:dyDescent="0.2">
      <c r="A25" s="191" t="s">
        <v>31</v>
      </c>
      <c r="B25" s="261" t="e">
        <v>#N/A</v>
      </c>
      <c r="C25" s="261" t="e">
        <v>#N/A</v>
      </c>
      <c r="D25" s="261" t="e">
        <v>#N/A</v>
      </c>
      <c r="E25" s="261" t="e">
        <v>#N/A</v>
      </c>
      <c r="F25" s="261" t="e">
        <v>#N/A</v>
      </c>
      <c r="G25" s="261" t="e">
        <v>#N/A</v>
      </c>
      <c r="H25" s="261" t="e">
        <v>#N/A</v>
      </c>
      <c r="I25" s="261" t="e">
        <v>#N/A</v>
      </c>
      <c r="J25" s="261" t="e">
        <v>#N/A</v>
      </c>
      <c r="K25" s="261" t="e">
        <v>#N/A</v>
      </c>
      <c r="L25" s="261" t="e">
        <v>#N/A</v>
      </c>
      <c r="M25" s="261" t="e">
        <v>#N/A</v>
      </c>
      <c r="N25" s="261" t="e">
        <v>#N/A</v>
      </c>
      <c r="O25" s="261" t="e">
        <v>#N/A</v>
      </c>
      <c r="P25" s="261" t="e">
        <v>#N/A</v>
      </c>
      <c r="Q25" s="261" t="e">
        <v>#N/A</v>
      </c>
      <c r="R25" s="261" t="e">
        <v>#N/A</v>
      </c>
      <c r="S25" s="261" t="e">
        <v>#N/A</v>
      </c>
      <c r="T25" s="261" t="e">
        <v>#N/A</v>
      </c>
      <c r="U25" s="261" t="e">
        <v>#N/A</v>
      </c>
      <c r="V25" s="261" t="e">
        <v>#N/A</v>
      </c>
      <c r="W25" s="261" t="e">
        <v>#N/A</v>
      </c>
      <c r="X25" s="261" t="e">
        <v>#N/A</v>
      </c>
      <c r="Y25" s="261" t="e">
        <v>#N/A</v>
      </c>
      <c r="Z25" s="261" t="e">
        <v>#N/A</v>
      </c>
      <c r="AA25" s="261" t="e">
        <v>#N/A</v>
      </c>
      <c r="AB25" s="261" t="e">
        <v>#N/A</v>
      </c>
      <c r="AC25" s="261" t="e">
        <v>#N/A</v>
      </c>
      <c r="AD25" s="261" t="e">
        <v>#N/A</v>
      </c>
      <c r="AE25" s="261" t="e">
        <v>#N/A</v>
      </c>
      <c r="AF25" s="261" t="e">
        <v>#N/A</v>
      </c>
      <c r="AG25" s="261" t="e">
        <v>#N/A</v>
      </c>
      <c r="AH25" s="261" t="e">
        <v>#N/A</v>
      </c>
      <c r="AI25" s="261" t="e">
        <v>#N/A</v>
      </c>
      <c r="AJ25" s="261" t="e">
        <v>#N/A</v>
      </c>
      <c r="AK25" s="261" t="e">
        <v>#N/A</v>
      </c>
      <c r="AL25" s="261" t="e">
        <v>#N/A</v>
      </c>
      <c r="AM25" s="261" t="e">
        <v>#N/A</v>
      </c>
      <c r="AN25" s="261" t="e">
        <v>#N/A</v>
      </c>
      <c r="AO25" s="261" t="e">
        <v>#N/A</v>
      </c>
      <c r="AP25" s="261" t="e">
        <v>#N/A</v>
      </c>
      <c r="AQ25" s="261" t="e">
        <v>#N/A</v>
      </c>
      <c r="AR25" s="261" t="e">
        <v>#N/A</v>
      </c>
      <c r="AS25" s="261" t="e">
        <v>#N/A</v>
      </c>
      <c r="AT25" s="261" t="e">
        <v>#N/A</v>
      </c>
      <c r="AU25" s="261" t="e">
        <v>#N/A</v>
      </c>
      <c r="AV25" s="261" t="e">
        <v>#N/A</v>
      </c>
      <c r="AW25" s="261" t="e">
        <v>#N/A</v>
      </c>
      <c r="AX25" s="261" t="e">
        <v>#N/A</v>
      </c>
      <c r="AY25" s="261" t="e">
        <v>#N/A</v>
      </c>
      <c r="AZ25" s="261" t="e">
        <v>#N/A</v>
      </c>
      <c r="BA25" s="261" t="e">
        <v>#N/A</v>
      </c>
      <c r="BB25" s="261" t="e">
        <v>#N/A</v>
      </c>
      <c r="BC25" s="261" t="e">
        <v>#N/A</v>
      </c>
      <c r="BD25" s="261" t="e">
        <v>#N/A</v>
      </c>
      <c r="BE25" s="261" t="e">
        <v>#N/A</v>
      </c>
      <c r="BF25" s="261" t="e">
        <v>#N/A</v>
      </c>
      <c r="BG25" s="261" t="e">
        <v>#N/A</v>
      </c>
      <c r="BH25" s="261" t="e">
        <v>#N/A</v>
      </c>
      <c r="BI25" s="261" t="e">
        <v>#N/A</v>
      </c>
      <c r="BJ25" s="261" t="e">
        <v>#N/A</v>
      </c>
      <c r="BK25" s="261" t="e">
        <v>#N/A</v>
      </c>
      <c r="BL25" s="261" t="e">
        <v>#N/A</v>
      </c>
      <c r="BM25" s="261" t="e">
        <v>#N/A</v>
      </c>
      <c r="BN25" s="261" t="e">
        <v>#N/A</v>
      </c>
      <c r="BO25" s="261" t="e">
        <v>#N/A</v>
      </c>
      <c r="BP25" s="261" t="e">
        <v>#N/A</v>
      </c>
      <c r="BQ25" s="261" t="e">
        <v>#N/A</v>
      </c>
      <c r="BR25" s="261" t="e">
        <v>#N/A</v>
      </c>
      <c r="BS25" s="261" t="e">
        <v>#N/A</v>
      </c>
      <c r="BT25" s="261" t="e">
        <v>#N/A</v>
      </c>
      <c r="BU25" s="261" t="e">
        <v>#N/A</v>
      </c>
      <c r="BV25" s="261" t="e">
        <v>#N/A</v>
      </c>
      <c r="BW25" s="261" t="e">
        <v>#N/A</v>
      </c>
      <c r="BX25" s="261" t="e">
        <v>#N/A</v>
      </c>
      <c r="BY25" s="261" t="e">
        <v>#N/A</v>
      </c>
      <c r="BZ25" s="261" t="e">
        <v>#N/A</v>
      </c>
      <c r="CA25" s="261" t="e">
        <v>#N/A</v>
      </c>
      <c r="CB25" s="261" t="e">
        <v>#N/A</v>
      </c>
      <c r="CC25" s="261" t="e">
        <v>#N/A</v>
      </c>
      <c r="CD25" s="261" t="e">
        <v>#N/A</v>
      </c>
      <c r="CE25" s="261" t="e">
        <v>#N/A</v>
      </c>
      <c r="CF25" s="261" t="e">
        <v>#N/A</v>
      </c>
      <c r="CG25" s="261" t="e">
        <v>#N/A</v>
      </c>
      <c r="CH25" s="261" t="e">
        <v>#N/A</v>
      </c>
      <c r="CI25" s="261" t="e">
        <v>#N/A</v>
      </c>
      <c r="CJ25" s="261" t="e">
        <v>#N/A</v>
      </c>
      <c r="CK25" s="261" t="e">
        <v>#N/A</v>
      </c>
      <c r="CL25" s="261" t="e">
        <v>#N/A</v>
      </c>
      <c r="CM25" s="261" t="e">
        <v>#N/A</v>
      </c>
      <c r="CN25" s="261">
        <v>6297110</v>
      </c>
      <c r="CO25" s="261">
        <v>6543435</v>
      </c>
      <c r="CP25" s="261">
        <v>5017194</v>
      </c>
      <c r="CQ25" s="261">
        <v>5123612</v>
      </c>
      <c r="CR25" s="261">
        <v>923382</v>
      </c>
      <c r="CS25" s="261">
        <v>1044083</v>
      </c>
      <c r="CT25" s="261">
        <v>6311920</v>
      </c>
      <c r="CU25" s="261">
        <v>6555863</v>
      </c>
      <c r="CV25" s="261">
        <v>5019333</v>
      </c>
      <c r="CW25" s="261">
        <v>5123977</v>
      </c>
      <c r="CX25" s="261">
        <v>925235</v>
      </c>
      <c r="CY25" s="261">
        <v>1044400</v>
      </c>
      <c r="CZ25" s="261">
        <v>6320211</v>
      </c>
      <c r="DA25" s="261">
        <v>6562818</v>
      </c>
      <c r="DB25" s="261">
        <v>5014963</v>
      </c>
      <c r="DC25" s="261">
        <v>5118716</v>
      </c>
      <c r="DD25" s="261">
        <v>926690</v>
      </c>
      <c r="DE25" s="261">
        <v>1044700</v>
      </c>
      <c r="DF25" s="261">
        <v>6329266</v>
      </c>
      <c r="DG25" s="261">
        <v>6566512</v>
      </c>
      <c r="DH25" s="261">
        <v>5010621</v>
      </c>
      <c r="DI25" s="261">
        <v>5109941</v>
      </c>
      <c r="DJ25" s="261">
        <v>928115</v>
      </c>
      <c r="DK25" s="261">
        <v>1045222</v>
      </c>
      <c r="DL25" s="261">
        <v>6324583</v>
      </c>
      <c r="DM25" s="261">
        <v>6560509</v>
      </c>
      <c r="DN25" s="261">
        <v>4996963</v>
      </c>
      <c r="DO25" s="261">
        <v>5094976</v>
      </c>
      <c r="DP25" s="261">
        <v>928082</v>
      </c>
      <c r="DQ25" s="261">
        <v>1044046</v>
      </c>
      <c r="DR25" s="261">
        <v>6314089</v>
      </c>
      <c r="DS25" s="261">
        <v>6545496</v>
      </c>
      <c r="DT25" s="261">
        <v>4978939</v>
      </c>
      <c r="DU25" s="261">
        <v>5072662</v>
      </c>
      <c r="DV25" s="261">
        <v>926826</v>
      </c>
      <c r="DW25" s="261">
        <v>1042028</v>
      </c>
      <c r="DX25" s="261">
        <v>6297836</v>
      </c>
      <c r="DY25" s="261">
        <v>6523873</v>
      </c>
      <c r="DZ25" s="261">
        <v>4958617</v>
      </c>
      <c r="EA25" s="261">
        <v>5048312</v>
      </c>
      <c r="EB25" s="261">
        <v>924096</v>
      </c>
      <c r="EC25" s="261">
        <v>1037424</v>
      </c>
      <c r="ED25" s="261">
        <v>6278554</v>
      </c>
      <c r="EE25" s="261">
        <v>6501339</v>
      </c>
      <c r="EF25" s="261">
        <v>4934852</v>
      </c>
      <c r="EG25" s="261">
        <v>5021666</v>
      </c>
      <c r="EH25" s="261">
        <v>920484</v>
      </c>
      <c r="EI25" s="261">
        <v>1032675</v>
      </c>
      <c r="EJ25" s="261">
        <v>6252095</v>
      </c>
      <c r="EK25" s="261">
        <v>6472590</v>
      </c>
      <c r="EL25" s="261">
        <v>4904418</v>
      </c>
      <c r="EM25" s="261">
        <v>4989945</v>
      </c>
      <c r="EN25" s="261">
        <v>918061</v>
      </c>
      <c r="EO25" s="261">
        <v>1029282</v>
      </c>
      <c r="EP25" s="261">
        <v>6223897</v>
      </c>
      <c r="EQ25" s="261">
        <v>6443120</v>
      </c>
      <c r="ER25" s="261">
        <v>4873564</v>
      </c>
      <c r="ES25" s="261">
        <v>4958604</v>
      </c>
      <c r="ET25" s="261">
        <v>916190</v>
      </c>
      <c r="EU25" s="261">
        <v>1026358</v>
      </c>
      <c r="EV25" s="261">
        <v>6185306</v>
      </c>
      <c r="EW25" s="261">
        <v>6402224</v>
      </c>
      <c r="EX25" s="261">
        <v>4833736</v>
      </c>
      <c r="EY25" s="261">
        <v>4917551</v>
      </c>
      <c r="EZ25" s="261">
        <v>914160</v>
      </c>
      <c r="FA25" s="261">
        <v>1023355</v>
      </c>
    </row>
    <row r="26" spans="1:157" x14ac:dyDescent="0.2">
      <c r="A26" s="191" t="s">
        <v>32</v>
      </c>
      <c r="B26" s="261" t="e">
        <v>#N/A</v>
      </c>
      <c r="C26" s="261" t="e">
        <v>#N/A</v>
      </c>
      <c r="D26" s="261" t="e">
        <v>#N/A</v>
      </c>
      <c r="E26" s="261" t="e">
        <v>#N/A</v>
      </c>
      <c r="F26" s="261" t="e">
        <v>#N/A</v>
      </c>
      <c r="G26" s="261" t="e">
        <v>#N/A</v>
      </c>
      <c r="H26" s="261" t="e">
        <v>#N/A</v>
      </c>
      <c r="I26" s="261" t="e">
        <v>#N/A</v>
      </c>
      <c r="J26" s="261" t="e">
        <v>#N/A</v>
      </c>
      <c r="K26" s="261" t="e">
        <v>#N/A</v>
      </c>
      <c r="L26" s="261" t="e">
        <v>#N/A</v>
      </c>
      <c r="M26" s="261" t="e">
        <v>#N/A</v>
      </c>
      <c r="N26" s="261" t="e">
        <v>#N/A</v>
      </c>
      <c r="O26" s="261" t="e">
        <v>#N/A</v>
      </c>
      <c r="P26" s="261" t="e">
        <v>#N/A</v>
      </c>
      <c r="Q26" s="261" t="e">
        <v>#N/A</v>
      </c>
      <c r="R26" s="261" t="e">
        <v>#N/A</v>
      </c>
      <c r="S26" s="261" t="e">
        <v>#N/A</v>
      </c>
      <c r="T26" s="261" t="e">
        <v>#N/A</v>
      </c>
      <c r="U26" s="261" t="e">
        <v>#N/A</v>
      </c>
      <c r="V26" s="261" t="e">
        <v>#N/A</v>
      </c>
      <c r="W26" s="261" t="e">
        <v>#N/A</v>
      </c>
      <c r="X26" s="261" t="e">
        <v>#N/A</v>
      </c>
      <c r="Y26" s="261" t="e">
        <v>#N/A</v>
      </c>
      <c r="Z26" s="261" t="e">
        <v>#N/A</v>
      </c>
      <c r="AA26" s="261" t="e">
        <v>#N/A</v>
      </c>
      <c r="AB26" s="261" t="e">
        <v>#N/A</v>
      </c>
      <c r="AC26" s="261" t="e">
        <v>#N/A</v>
      </c>
      <c r="AD26" s="261" t="e">
        <v>#N/A</v>
      </c>
      <c r="AE26" s="261" t="e">
        <v>#N/A</v>
      </c>
      <c r="AF26" s="261" t="e">
        <v>#N/A</v>
      </c>
      <c r="AG26" s="261" t="e">
        <v>#N/A</v>
      </c>
      <c r="AH26" s="261" t="e">
        <v>#N/A</v>
      </c>
      <c r="AI26" s="261" t="e">
        <v>#N/A</v>
      </c>
      <c r="AJ26" s="261" t="e">
        <v>#N/A</v>
      </c>
      <c r="AK26" s="261" t="e">
        <v>#N/A</v>
      </c>
      <c r="AL26" s="261" t="e">
        <v>#N/A</v>
      </c>
      <c r="AM26" s="261" t="e">
        <v>#N/A</v>
      </c>
      <c r="AN26" s="261" t="e">
        <v>#N/A</v>
      </c>
      <c r="AO26" s="261" t="e">
        <v>#N/A</v>
      </c>
      <c r="AP26" s="261" t="e">
        <v>#N/A</v>
      </c>
      <c r="AQ26" s="261" t="e">
        <v>#N/A</v>
      </c>
      <c r="AR26" s="261" t="e">
        <v>#N/A</v>
      </c>
      <c r="AS26" s="261" t="e">
        <v>#N/A</v>
      </c>
      <c r="AT26" s="261" t="e">
        <v>#N/A</v>
      </c>
      <c r="AU26" s="261" t="e">
        <v>#N/A</v>
      </c>
      <c r="AV26" s="261" t="e">
        <v>#N/A</v>
      </c>
      <c r="AW26" s="261" t="e">
        <v>#N/A</v>
      </c>
      <c r="AX26" s="261" t="e">
        <v>#N/A</v>
      </c>
      <c r="AY26" s="261" t="e">
        <v>#N/A</v>
      </c>
      <c r="AZ26" s="261" t="e">
        <v>#N/A</v>
      </c>
      <c r="BA26" s="261" t="e">
        <v>#N/A</v>
      </c>
      <c r="BB26" s="261" t="e">
        <v>#N/A</v>
      </c>
      <c r="BC26" s="261" t="e">
        <v>#N/A</v>
      </c>
      <c r="BD26" s="261" t="e">
        <v>#N/A</v>
      </c>
      <c r="BE26" s="261" t="e">
        <v>#N/A</v>
      </c>
      <c r="BF26" s="261" t="e">
        <v>#N/A</v>
      </c>
      <c r="BG26" s="261" t="e">
        <v>#N/A</v>
      </c>
      <c r="BH26" s="261" t="e">
        <v>#N/A</v>
      </c>
      <c r="BI26" s="261" t="e">
        <v>#N/A</v>
      </c>
      <c r="BJ26" s="261" t="e">
        <v>#N/A</v>
      </c>
      <c r="BK26" s="261" t="e">
        <v>#N/A</v>
      </c>
      <c r="BL26" s="261" t="e">
        <v>#N/A</v>
      </c>
      <c r="BM26" s="261" t="e">
        <v>#N/A</v>
      </c>
      <c r="BN26" s="261" t="e">
        <v>#N/A</v>
      </c>
      <c r="BO26" s="261" t="e">
        <v>#N/A</v>
      </c>
      <c r="BP26" s="261" t="e">
        <v>#N/A</v>
      </c>
      <c r="BQ26" s="261" t="e">
        <v>#N/A</v>
      </c>
      <c r="BR26" s="261" t="e">
        <v>#N/A</v>
      </c>
      <c r="BS26" s="261" t="e">
        <v>#N/A</v>
      </c>
      <c r="BT26" s="261" t="e">
        <v>#N/A</v>
      </c>
      <c r="BU26" s="261" t="e">
        <v>#N/A</v>
      </c>
      <c r="BV26" s="261" t="e">
        <v>#N/A</v>
      </c>
      <c r="BW26" s="261" t="e">
        <v>#N/A</v>
      </c>
      <c r="BX26" s="261" t="e">
        <v>#N/A</v>
      </c>
      <c r="BY26" s="261" t="e">
        <v>#N/A</v>
      </c>
      <c r="BZ26" s="261" t="e">
        <v>#N/A</v>
      </c>
      <c r="CA26" s="261" t="e">
        <v>#N/A</v>
      </c>
      <c r="CB26" s="261" t="e">
        <v>#N/A</v>
      </c>
      <c r="CC26" s="261" t="e">
        <v>#N/A</v>
      </c>
      <c r="CD26" s="261" t="e">
        <v>#N/A</v>
      </c>
      <c r="CE26" s="261" t="e">
        <v>#N/A</v>
      </c>
      <c r="CF26" s="261" t="e">
        <v>#N/A</v>
      </c>
      <c r="CG26" s="261" t="e">
        <v>#N/A</v>
      </c>
      <c r="CH26" s="261" t="e">
        <v>#N/A</v>
      </c>
      <c r="CI26" s="261" t="e">
        <v>#N/A</v>
      </c>
      <c r="CJ26" s="261" t="e">
        <v>#N/A</v>
      </c>
      <c r="CK26" s="261" t="e">
        <v>#N/A</v>
      </c>
      <c r="CL26" s="261" t="e">
        <v>#N/A</v>
      </c>
      <c r="CM26" s="261" t="e">
        <v>#N/A</v>
      </c>
      <c r="CN26" s="261">
        <v>3193173</v>
      </c>
      <c r="CO26" s="261">
        <v>3297382</v>
      </c>
      <c r="CP26" s="261">
        <v>2809840</v>
      </c>
      <c r="CQ26" s="261">
        <v>2886396</v>
      </c>
      <c r="CR26" s="261">
        <v>310589</v>
      </c>
      <c r="CS26" s="261">
        <v>335165</v>
      </c>
      <c r="CT26" s="261">
        <v>3206957</v>
      </c>
      <c r="CU26" s="261">
        <v>3310293</v>
      </c>
      <c r="CV26" s="261">
        <v>2815317</v>
      </c>
      <c r="CW26" s="261">
        <v>2891580</v>
      </c>
      <c r="CX26" s="261">
        <v>314753</v>
      </c>
      <c r="CY26" s="261">
        <v>339135</v>
      </c>
      <c r="CZ26" s="261">
        <v>3219531</v>
      </c>
      <c r="DA26" s="261">
        <v>3319458</v>
      </c>
      <c r="DB26" s="261">
        <v>2819494</v>
      </c>
      <c r="DC26" s="261">
        <v>2893376</v>
      </c>
      <c r="DD26" s="261">
        <v>318468</v>
      </c>
      <c r="DE26" s="261">
        <v>342614</v>
      </c>
      <c r="DF26" s="261">
        <v>3236108</v>
      </c>
      <c r="DG26" s="261">
        <v>3334467</v>
      </c>
      <c r="DH26" s="261">
        <v>2826971</v>
      </c>
      <c r="DI26" s="261">
        <v>2900050</v>
      </c>
      <c r="DJ26" s="261">
        <v>323388</v>
      </c>
      <c r="DK26" s="261">
        <v>346816</v>
      </c>
      <c r="DL26" s="261">
        <v>3249379</v>
      </c>
      <c r="DM26" s="261">
        <v>3346640</v>
      </c>
      <c r="DN26" s="261">
        <v>2831953</v>
      </c>
      <c r="DO26" s="261">
        <v>2904401</v>
      </c>
      <c r="DP26" s="261">
        <v>327562</v>
      </c>
      <c r="DQ26" s="261">
        <v>350806</v>
      </c>
      <c r="DR26" s="261">
        <v>3258237</v>
      </c>
      <c r="DS26" s="261">
        <v>3353205</v>
      </c>
      <c r="DT26" s="261">
        <v>2832867</v>
      </c>
      <c r="DU26" s="261">
        <v>2904039</v>
      </c>
      <c r="DV26" s="261">
        <v>331587</v>
      </c>
      <c r="DW26" s="261">
        <v>354334</v>
      </c>
      <c r="DX26" s="261">
        <v>3271847</v>
      </c>
      <c r="DY26" s="261">
        <v>3366051</v>
      </c>
      <c r="DZ26" s="261">
        <v>2836431</v>
      </c>
      <c r="EA26" s="261">
        <v>2907347</v>
      </c>
      <c r="EB26" s="261">
        <v>336253</v>
      </c>
      <c r="EC26" s="261">
        <v>359429</v>
      </c>
      <c r="ED26" s="261">
        <v>3283972</v>
      </c>
      <c r="EE26" s="261">
        <v>3378096</v>
      </c>
      <c r="EF26" s="261">
        <v>2839630</v>
      </c>
      <c r="EG26" s="261">
        <v>2910720</v>
      </c>
      <c r="EH26" s="261">
        <v>341262</v>
      </c>
      <c r="EI26" s="261">
        <v>364732</v>
      </c>
      <c r="EJ26" s="261">
        <v>3303131</v>
      </c>
      <c r="EK26" s="261">
        <v>3395350</v>
      </c>
      <c r="EL26" s="261">
        <v>2846218</v>
      </c>
      <c r="EM26" s="261">
        <v>2916301</v>
      </c>
      <c r="EN26" s="261">
        <v>348106</v>
      </c>
      <c r="EO26" s="261">
        <v>371209</v>
      </c>
      <c r="EP26" s="261">
        <v>3319439</v>
      </c>
      <c r="EQ26" s="261">
        <v>3411571</v>
      </c>
      <c r="ER26" s="261">
        <v>2852187</v>
      </c>
      <c r="ES26" s="261">
        <v>2922777</v>
      </c>
      <c r="ET26" s="261">
        <v>354203</v>
      </c>
      <c r="EU26" s="261">
        <v>376913</v>
      </c>
      <c r="EV26" s="261">
        <v>3331959</v>
      </c>
      <c r="EW26" s="261">
        <v>3422994</v>
      </c>
      <c r="EX26" s="261">
        <v>2856048</v>
      </c>
      <c r="EY26" s="261">
        <v>2925727</v>
      </c>
      <c r="EZ26" s="261">
        <v>359308</v>
      </c>
      <c r="FA26" s="261">
        <v>381852</v>
      </c>
    </row>
    <row r="27" spans="1:157" x14ac:dyDescent="0.2">
      <c r="A27" s="191" t="s">
        <v>33</v>
      </c>
      <c r="B27" s="261" t="e">
        <v>#N/A</v>
      </c>
      <c r="C27" s="261" t="e">
        <v>#N/A</v>
      </c>
      <c r="D27" s="261" t="e">
        <v>#N/A</v>
      </c>
      <c r="E27" s="261" t="e">
        <v>#N/A</v>
      </c>
      <c r="F27" s="261" t="e">
        <v>#N/A</v>
      </c>
      <c r="G27" s="261" t="e">
        <v>#N/A</v>
      </c>
      <c r="H27" s="261" t="e">
        <v>#N/A</v>
      </c>
      <c r="I27" s="261" t="e">
        <v>#N/A</v>
      </c>
      <c r="J27" s="261" t="e">
        <v>#N/A</v>
      </c>
      <c r="K27" s="261" t="e">
        <v>#N/A</v>
      </c>
      <c r="L27" s="261" t="e">
        <v>#N/A</v>
      </c>
      <c r="M27" s="261" t="e">
        <v>#N/A</v>
      </c>
      <c r="N27" s="261" t="e">
        <v>#N/A</v>
      </c>
      <c r="O27" s="261" t="e">
        <v>#N/A</v>
      </c>
      <c r="P27" s="261" t="e">
        <v>#N/A</v>
      </c>
      <c r="Q27" s="261" t="e">
        <v>#N/A</v>
      </c>
      <c r="R27" s="261" t="e">
        <v>#N/A</v>
      </c>
      <c r="S27" s="261" t="e">
        <v>#N/A</v>
      </c>
      <c r="T27" s="261" t="e">
        <v>#N/A</v>
      </c>
      <c r="U27" s="261" t="e">
        <v>#N/A</v>
      </c>
      <c r="V27" s="261" t="e">
        <v>#N/A</v>
      </c>
      <c r="W27" s="261" t="e">
        <v>#N/A</v>
      </c>
      <c r="X27" s="261" t="e">
        <v>#N/A</v>
      </c>
      <c r="Y27" s="261" t="e">
        <v>#N/A</v>
      </c>
      <c r="Z27" s="261" t="e">
        <v>#N/A</v>
      </c>
      <c r="AA27" s="261" t="e">
        <v>#N/A</v>
      </c>
      <c r="AB27" s="261" t="e">
        <v>#N/A</v>
      </c>
      <c r="AC27" s="261" t="e">
        <v>#N/A</v>
      </c>
      <c r="AD27" s="261" t="e">
        <v>#N/A</v>
      </c>
      <c r="AE27" s="261" t="e">
        <v>#N/A</v>
      </c>
      <c r="AF27" s="261" t="e">
        <v>#N/A</v>
      </c>
      <c r="AG27" s="261" t="e">
        <v>#N/A</v>
      </c>
      <c r="AH27" s="261" t="e">
        <v>#N/A</v>
      </c>
      <c r="AI27" s="261" t="e">
        <v>#N/A</v>
      </c>
      <c r="AJ27" s="261" t="e">
        <v>#N/A</v>
      </c>
      <c r="AK27" s="261" t="e">
        <v>#N/A</v>
      </c>
      <c r="AL27" s="261" t="e">
        <v>#N/A</v>
      </c>
      <c r="AM27" s="261" t="e">
        <v>#N/A</v>
      </c>
      <c r="AN27" s="261" t="e">
        <v>#N/A</v>
      </c>
      <c r="AO27" s="261" t="e">
        <v>#N/A</v>
      </c>
      <c r="AP27" s="261" t="e">
        <v>#N/A</v>
      </c>
      <c r="AQ27" s="261" t="e">
        <v>#N/A</v>
      </c>
      <c r="AR27" s="261" t="e">
        <v>#N/A</v>
      </c>
      <c r="AS27" s="261" t="e">
        <v>#N/A</v>
      </c>
      <c r="AT27" s="261" t="e">
        <v>#N/A</v>
      </c>
      <c r="AU27" s="261" t="e">
        <v>#N/A</v>
      </c>
      <c r="AV27" s="261" t="e">
        <v>#N/A</v>
      </c>
      <c r="AW27" s="261" t="e">
        <v>#N/A</v>
      </c>
      <c r="AX27" s="261" t="e">
        <v>#N/A</v>
      </c>
      <c r="AY27" s="261" t="e">
        <v>#N/A</v>
      </c>
      <c r="AZ27" s="261" t="e">
        <v>#N/A</v>
      </c>
      <c r="BA27" s="261" t="e">
        <v>#N/A</v>
      </c>
      <c r="BB27" s="261" t="e">
        <v>#N/A</v>
      </c>
      <c r="BC27" s="261" t="e">
        <v>#N/A</v>
      </c>
      <c r="BD27" s="261" t="e">
        <v>#N/A</v>
      </c>
      <c r="BE27" s="261" t="e">
        <v>#N/A</v>
      </c>
      <c r="BF27" s="261" t="e">
        <v>#N/A</v>
      </c>
      <c r="BG27" s="261" t="e">
        <v>#N/A</v>
      </c>
      <c r="BH27" s="261" t="e">
        <v>#N/A</v>
      </c>
      <c r="BI27" s="261" t="e">
        <v>#N/A</v>
      </c>
      <c r="BJ27" s="261" t="e">
        <v>#N/A</v>
      </c>
      <c r="BK27" s="261" t="e">
        <v>#N/A</v>
      </c>
      <c r="BL27" s="261" t="e">
        <v>#N/A</v>
      </c>
      <c r="BM27" s="261" t="e">
        <v>#N/A</v>
      </c>
      <c r="BN27" s="261" t="e">
        <v>#N/A</v>
      </c>
      <c r="BO27" s="261" t="e">
        <v>#N/A</v>
      </c>
      <c r="BP27" s="261" t="e">
        <v>#N/A</v>
      </c>
      <c r="BQ27" s="261" t="e">
        <v>#N/A</v>
      </c>
      <c r="BR27" s="261" t="e">
        <v>#N/A</v>
      </c>
      <c r="BS27" s="261" t="e">
        <v>#N/A</v>
      </c>
      <c r="BT27" s="261" t="e">
        <v>#N/A</v>
      </c>
      <c r="BU27" s="261" t="e">
        <v>#N/A</v>
      </c>
      <c r="BV27" s="261" t="e">
        <v>#N/A</v>
      </c>
      <c r="BW27" s="261" t="e">
        <v>#N/A</v>
      </c>
      <c r="BX27" s="261" t="e">
        <v>#N/A</v>
      </c>
      <c r="BY27" s="261" t="e">
        <v>#N/A</v>
      </c>
      <c r="BZ27" s="261" t="e">
        <v>#N/A</v>
      </c>
      <c r="CA27" s="261" t="e">
        <v>#N/A</v>
      </c>
      <c r="CB27" s="261" t="e">
        <v>#N/A</v>
      </c>
      <c r="CC27" s="261" t="e">
        <v>#N/A</v>
      </c>
      <c r="CD27" s="261" t="e">
        <v>#N/A</v>
      </c>
      <c r="CE27" s="261" t="e">
        <v>#N/A</v>
      </c>
      <c r="CF27" s="261" t="e">
        <v>#N/A</v>
      </c>
      <c r="CG27" s="261" t="e">
        <v>#N/A</v>
      </c>
      <c r="CH27" s="261" t="e">
        <v>#N/A</v>
      </c>
      <c r="CI27" s="261" t="e">
        <v>#N/A</v>
      </c>
      <c r="CJ27" s="261" t="e">
        <v>#N/A</v>
      </c>
      <c r="CK27" s="261" t="e">
        <v>#N/A</v>
      </c>
      <c r="CL27" s="261" t="e">
        <v>#N/A</v>
      </c>
      <c r="CM27" s="261" t="e">
        <v>#N/A</v>
      </c>
      <c r="CN27" s="261">
        <v>1510958</v>
      </c>
      <c r="CO27" s="261">
        <v>1539861</v>
      </c>
      <c r="CP27" s="261">
        <v>1415973</v>
      </c>
      <c r="CQ27" s="261">
        <v>1450455</v>
      </c>
      <c r="CR27" s="261">
        <v>57187</v>
      </c>
      <c r="CS27" s="261">
        <v>51287</v>
      </c>
      <c r="CT27" s="261">
        <v>1520207</v>
      </c>
      <c r="CU27" s="261">
        <v>1546565</v>
      </c>
      <c r="CV27" s="261">
        <v>1420540</v>
      </c>
      <c r="CW27" s="261">
        <v>1452940</v>
      </c>
      <c r="CX27" s="261">
        <v>58963</v>
      </c>
      <c r="CY27" s="261">
        <v>52848</v>
      </c>
      <c r="CZ27" s="261">
        <v>1526008</v>
      </c>
      <c r="DA27" s="261">
        <v>1550836</v>
      </c>
      <c r="DB27" s="261">
        <v>1422312</v>
      </c>
      <c r="DC27" s="261">
        <v>1453671</v>
      </c>
      <c r="DD27" s="261">
        <v>60591</v>
      </c>
      <c r="DE27" s="261">
        <v>54321</v>
      </c>
      <c r="DF27" s="261">
        <v>1535373</v>
      </c>
      <c r="DG27" s="261">
        <v>1558562</v>
      </c>
      <c r="DH27" s="261">
        <v>1425638</v>
      </c>
      <c r="DI27" s="261">
        <v>1455978</v>
      </c>
      <c r="DJ27" s="261">
        <v>63528</v>
      </c>
      <c r="DK27" s="261">
        <v>56950</v>
      </c>
      <c r="DL27" s="261">
        <v>1544749</v>
      </c>
      <c r="DM27" s="261">
        <v>1565894</v>
      </c>
      <c r="DN27" s="261">
        <v>1428865</v>
      </c>
      <c r="DO27" s="261">
        <v>1458054</v>
      </c>
      <c r="DP27" s="261">
        <v>66764</v>
      </c>
      <c r="DQ27" s="261">
        <v>59516</v>
      </c>
      <c r="DR27" s="261">
        <v>1552076</v>
      </c>
      <c r="DS27" s="261">
        <v>1570465</v>
      </c>
      <c r="DT27" s="261">
        <v>1431357</v>
      </c>
      <c r="DU27" s="261">
        <v>1458305</v>
      </c>
      <c r="DV27" s="261">
        <v>69713</v>
      </c>
      <c r="DW27" s="261">
        <v>61922</v>
      </c>
      <c r="DX27" s="261">
        <v>1558017</v>
      </c>
      <c r="DY27" s="261">
        <v>1575193</v>
      </c>
      <c r="DZ27" s="261">
        <v>1432323</v>
      </c>
      <c r="EA27" s="261">
        <v>1458711</v>
      </c>
      <c r="EB27" s="261">
        <v>72658</v>
      </c>
      <c r="EC27" s="261">
        <v>64340</v>
      </c>
      <c r="ED27" s="261">
        <v>1563872</v>
      </c>
      <c r="EE27" s="261">
        <v>1579862</v>
      </c>
      <c r="EF27" s="261">
        <v>1432932</v>
      </c>
      <c r="EG27" s="261">
        <v>1458241</v>
      </c>
      <c r="EH27" s="261">
        <v>75865</v>
      </c>
      <c r="EI27" s="261">
        <v>67592</v>
      </c>
      <c r="EJ27" s="261">
        <v>1567300</v>
      </c>
      <c r="EK27" s="261">
        <v>1582600</v>
      </c>
      <c r="EL27" s="261">
        <v>1432458</v>
      </c>
      <c r="EM27" s="261">
        <v>1457541</v>
      </c>
      <c r="EN27" s="261">
        <v>78401</v>
      </c>
      <c r="EO27" s="261">
        <v>69930</v>
      </c>
      <c r="EP27" s="261">
        <v>1572960</v>
      </c>
      <c r="EQ27" s="261">
        <v>1586636</v>
      </c>
      <c r="ER27" s="261">
        <v>1433519</v>
      </c>
      <c r="ES27" s="261">
        <v>1457497</v>
      </c>
      <c r="ET27" s="261">
        <v>81157</v>
      </c>
      <c r="EU27" s="261">
        <v>72250</v>
      </c>
      <c r="EV27" s="261">
        <v>1575695</v>
      </c>
      <c r="EW27" s="261">
        <v>1587866</v>
      </c>
      <c r="EX27" s="261">
        <v>1433214</v>
      </c>
      <c r="EY27" s="261">
        <v>1456094</v>
      </c>
      <c r="EZ27" s="261">
        <v>82951</v>
      </c>
      <c r="FA27" s="261">
        <v>73668</v>
      </c>
    </row>
    <row r="28" spans="1:157" s="90" customFormat="1" x14ac:dyDescent="0.2">
      <c r="A28" s="191" t="s">
        <v>34</v>
      </c>
      <c r="B28" s="261" t="e">
        <v>#N/A</v>
      </c>
      <c r="C28" s="261" t="e">
        <v>#N/A</v>
      </c>
      <c r="D28" s="261" t="e">
        <v>#N/A</v>
      </c>
      <c r="E28" s="261" t="e">
        <v>#N/A</v>
      </c>
      <c r="F28" s="261" t="e">
        <v>#N/A</v>
      </c>
      <c r="G28" s="261" t="e">
        <v>#N/A</v>
      </c>
      <c r="H28" s="261" t="e">
        <v>#N/A</v>
      </c>
      <c r="I28" s="261" t="e">
        <v>#N/A</v>
      </c>
      <c r="J28" s="261" t="e">
        <v>#N/A</v>
      </c>
      <c r="K28" s="261" t="e">
        <v>#N/A</v>
      </c>
      <c r="L28" s="261" t="e">
        <v>#N/A</v>
      </c>
      <c r="M28" s="261" t="e">
        <v>#N/A</v>
      </c>
      <c r="N28" s="261" t="e">
        <v>#N/A</v>
      </c>
      <c r="O28" s="261" t="e">
        <v>#N/A</v>
      </c>
      <c r="P28" s="261" t="e">
        <v>#N/A</v>
      </c>
      <c r="Q28" s="261" t="e">
        <v>#N/A</v>
      </c>
      <c r="R28" s="261" t="e">
        <v>#N/A</v>
      </c>
      <c r="S28" s="261" t="e">
        <v>#N/A</v>
      </c>
      <c r="T28" s="261" t="e">
        <v>#N/A</v>
      </c>
      <c r="U28" s="261" t="e">
        <v>#N/A</v>
      </c>
      <c r="V28" s="261" t="e">
        <v>#N/A</v>
      </c>
      <c r="W28" s="261" t="e">
        <v>#N/A</v>
      </c>
      <c r="X28" s="261" t="e">
        <v>#N/A</v>
      </c>
      <c r="Y28" s="261" t="e">
        <v>#N/A</v>
      </c>
      <c r="Z28" s="261" t="e">
        <v>#N/A</v>
      </c>
      <c r="AA28" s="261" t="e">
        <v>#N/A</v>
      </c>
      <c r="AB28" s="261" t="e">
        <v>#N/A</v>
      </c>
      <c r="AC28" s="261" t="e">
        <v>#N/A</v>
      </c>
      <c r="AD28" s="261" t="e">
        <v>#N/A</v>
      </c>
      <c r="AE28" s="261" t="e">
        <v>#N/A</v>
      </c>
      <c r="AF28" s="261" t="e">
        <v>#N/A</v>
      </c>
      <c r="AG28" s="261" t="e">
        <v>#N/A</v>
      </c>
      <c r="AH28" s="261" t="e">
        <v>#N/A</v>
      </c>
      <c r="AI28" s="261" t="e">
        <v>#N/A</v>
      </c>
      <c r="AJ28" s="261" t="e">
        <v>#N/A</v>
      </c>
      <c r="AK28" s="261" t="e">
        <v>#N/A</v>
      </c>
      <c r="AL28" s="261" t="e">
        <v>#N/A</v>
      </c>
      <c r="AM28" s="261" t="e">
        <v>#N/A</v>
      </c>
      <c r="AN28" s="261" t="e">
        <v>#N/A</v>
      </c>
      <c r="AO28" s="261" t="e">
        <v>#N/A</v>
      </c>
      <c r="AP28" s="261" t="e">
        <v>#N/A</v>
      </c>
      <c r="AQ28" s="261" t="e">
        <v>#N/A</v>
      </c>
      <c r="AR28" s="261" t="e">
        <v>#N/A</v>
      </c>
      <c r="AS28" s="261" t="e">
        <v>#N/A</v>
      </c>
      <c r="AT28" s="261" t="e">
        <v>#N/A</v>
      </c>
      <c r="AU28" s="261" t="e">
        <v>#N/A</v>
      </c>
      <c r="AV28" s="261" t="e">
        <v>#N/A</v>
      </c>
      <c r="AW28" s="261" t="e">
        <v>#N/A</v>
      </c>
      <c r="AX28" s="261" t="e">
        <v>#N/A</v>
      </c>
      <c r="AY28" s="261" t="e">
        <v>#N/A</v>
      </c>
      <c r="AZ28" s="261" t="e">
        <v>#N/A</v>
      </c>
      <c r="BA28" s="261" t="e">
        <v>#N/A</v>
      </c>
      <c r="BB28" s="261" t="e">
        <v>#N/A</v>
      </c>
      <c r="BC28" s="261" t="e">
        <v>#N/A</v>
      </c>
      <c r="BD28" s="261" t="e">
        <v>#N/A</v>
      </c>
      <c r="BE28" s="261" t="e">
        <v>#N/A</v>
      </c>
      <c r="BF28" s="261" t="e">
        <v>#N/A</v>
      </c>
      <c r="BG28" s="261" t="e">
        <v>#N/A</v>
      </c>
      <c r="BH28" s="261" t="e">
        <v>#N/A</v>
      </c>
      <c r="BI28" s="261" t="e">
        <v>#N/A</v>
      </c>
      <c r="BJ28" s="261" t="e">
        <v>#N/A</v>
      </c>
      <c r="BK28" s="261" t="e">
        <v>#N/A</v>
      </c>
      <c r="BL28" s="261" t="e">
        <v>#N/A</v>
      </c>
      <c r="BM28" s="261" t="e">
        <v>#N/A</v>
      </c>
      <c r="BN28" s="261" t="e">
        <v>#N/A</v>
      </c>
      <c r="BO28" s="261" t="e">
        <v>#N/A</v>
      </c>
      <c r="BP28" s="261" t="e">
        <v>#N/A</v>
      </c>
      <c r="BQ28" s="261" t="e">
        <v>#N/A</v>
      </c>
      <c r="BR28" s="261" t="e">
        <v>#N/A</v>
      </c>
      <c r="BS28" s="261" t="e">
        <v>#N/A</v>
      </c>
      <c r="BT28" s="261" t="e">
        <v>#N/A</v>
      </c>
      <c r="BU28" s="261" t="e">
        <v>#N/A</v>
      </c>
      <c r="BV28" s="261" t="e">
        <v>#N/A</v>
      </c>
      <c r="BW28" s="261" t="e">
        <v>#N/A</v>
      </c>
      <c r="BX28" s="261" t="e">
        <v>#N/A</v>
      </c>
      <c r="BY28" s="261" t="e">
        <v>#N/A</v>
      </c>
      <c r="BZ28" s="261" t="e">
        <v>#N/A</v>
      </c>
      <c r="CA28" s="261" t="e">
        <v>#N/A</v>
      </c>
      <c r="CB28" s="261" t="e">
        <v>#N/A</v>
      </c>
      <c r="CC28" s="261" t="e">
        <v>#N/A</v>
      </c>
      <c r="CD28" s="261" t="e">
        <v>#N/A</v>
      </c>
      <c r="CE28" s="261" t="e">
        <v>#N/A</v>
      </c>
      <c r="CF28" s="261" t="e">
        <v>#N/A</v>
      </c>
      <c r="CG28" s="261" t="e">
        <v>#N/A</v>
      </c>
      <c r="CH28" s="261" t="e">
        <v>#N/A</v>
      </c>
      <c r="CI28" s="261" t="e">
        <v>#N/A</v>
      </c>
      <c r="CJ28" s="261" t="e">
        <v>#N/A</v>
      </c>
      <c r="CK28" s="261" t="e">
        <v>#N/A</v>
      </c>
      <c r="CL28" s="261" t="e">
        <v>#N/A</v>
      </c>
      <c r="CM28" s="261" t="e">
        <v>#N/A</v>
      </c>
      <c r="CN28" s="261">
        <v>1418145</v>
      </c>
      <c r="CO28" s="261">
        <v>1440121</v>
      </c>
      <c r="CP28" s="261">
        <v>1259521</v>
      </c>
      <c r="CQ28" s="261">
        <v>1282823</v>
      </c>
      <c r="CR28" s="261">
        <v>100198</v>
      </c>
      <c r="CS28" s="261">
        <v>96290</v>
      </c>
      <c r="CT28" s="261">
        <v>1424226</v>
      </c>
      <c r="CU28" s="261">
        <v>1445451</v>
      </c>
      <c r="CV28" s="261">
        <v>1262828</v>
      </c>
      <c r="CW28" s="261">
        <v>1285268</v>
      </c>
      <c r="CX28" s="261">
        <v>101155</v>
      </c>
      <c r="CY28" s="261">
        <v>97419</v>
      </c>
      <c r="CZ28" s="261">
        <v>1434229</v>
      </c>
      <c r="DA28" s="261">
        <v>1451795</v>
      </c>
      <c r="DB28" s="261">
        <v>1269043</v>
      </c>
      <c r="DC28" s="261">
        <v>1288479</v>
      </c>
      <c r="DD28" s="261">
        <v>103148</v>
      </c>
      <c r="DE28" s="261">
        <v>98785</v>
      </c>
      <c r="DF28" s="261">
        <v>1439885</v>
      </c>
      <c r="DG28" s="261">
        <v>1454421</v>
      </c>
      <c r="DH28" s="261">
        <v>1271695</v>
      </c>
      <c r="DI28" s="261">
        <v>1288718</v>
      </c>
      <c r="DJ28" s="261">
        <v>104238</v>
      </c>
      <c r="DK28" s="261">
        <v>99280</v>
      </c>
      <c r="DL28" s="261">
        <v>1445042</v>
      </c>
      <c r="DM28" s="261">
        <v>1456819</v>
      </c>
      <c r="DN28" s="261">
        <v>1273653</v>
      </c>
      <c r="DO28" s="261">
        <v>1289054</v>
      </c>
      <c r="DP28" s="261">
        <v>105485</v>
      </c>
      <c r="DQ28" s="261">
        <v>99787</v>
      </c>
      <c r="DR28" s="261">
        <v>1450195</v>
      </c>
      <c r="DS28" s="261">
        <v>1460522</v>
      </c>
      <c r="DT28" s="261">
        <v>1275109</v>
      </c>
      <c r="DU28" s="261">
        <v>1289953</v>
      </c>
      <c r="DV28" s="261">
        <v>106596</v>
      </c>
      <c r="DW28" s="261">
        <v>100397</v>
      </c>
      <c r="DX28" s="261">
        <v>1451334</v>
      </c>
      <c r="DY28" s="261">
        <v>1461643</v>
      </c>
      <c r="DZ28" s="261">
        <v>1274230</v>
      </c>
      <c r="EA28" s="261">
        <v>1289339</v>
      </c>
      <c r="EB28" s="261">
        <v>106764</v>
      </c>
      <c r="EC28" s="261">
        <v>100388</v>
      </c>
      <c r="ED28" s="261">
        <v>1450416</v>
      </c>
      <c r="EE28" s="261">
        <v>1460476</v>
      </c>
      <c r="EF28" s="261">
        <v>1272730</v>
      </c>
      <c r="EG28" s="261">
        <v>1287594</v>
      </c>
      <c r="EH28" s="261">
        <v>106898</v>
      </c>
      <c r="EI28" s="261">
        <v>100227</v>
      </c>
      <c r="EJ28" s="261">
        <v>1451427</v>
      </c>
      <c r="EK28" s="261">
        <v>1461321</v>
      </c>
      <c r="EL28" s="261">
        <v>1271885</v>
      </c>
      <c r="EM28" s="261">
        <v>1286634</v>
      </c>
      <c r="EN28" s="261">
        <v>107474</v>
      </c>
      <c r="EO28" s="261">
        <v>100802</v>
      </c>
      <c r="EP28" s="261">
        <v>1450555</v>
      </c>
      <c r="EQ28" s="261">
        <v>1462080</v>
      </c>
      <c r="ER28" s="261">
        <v>1269774</v>
      </c>
      <c r="ES28" s="261">
        <v>1286252</v>
      </c>
      <c r="ET28" s="261">
        <v>108030</v>
      </c>
      <c r="EU28" s="261">
        <v>101195</v>
      </c>
      <c r="EV28" s="261">
        <v>1451540</v>
      </c>
      <c r="EW28" s="261">
        <v>1462265</v>
      </c>
      <c r="EX28" s="261">
        <v>1269103</v>
      </c>
      <c r="EY28" s="261">
        <v>1285294</v>
      </c>
      <c r="EZ28" s="261">
        <v>108865</v>
      </c>
      <c r="FA28" s="261">
        <v>101630</v>
      </c>
    </row>
    <row r="29" spans="1:157" s="90" customFormat="1" x14ac:dyDescent="0.2">
      <c r="A29" s="191" t="s">
        <v>35</v>
      </c>
      <c r="B29" s="261" t="e">
        <v>#N/A</v>
      </c>
      <c r="C29" s="261" t="e">
        <v>#N/A</v>
      </c>
      <c r="D29" s="261" t="e">
        <v>#N/A</v>
      </c>
      <c r="E29" s="261" t="e">
        <v>#N/A</v>
      </c>
      <c r="F29" s="261" t="e">
        <v>#N/A</v>
      </c>
      <c r="G29" s="261" t="e">
        <v>#N/A</v>
      </c>
      <c r="H29" s="261" t="e">
        <v>#N/A</v>
      </c>
      <c r="I29" s="261" t="e">
        <v>#N/A</v>
      </c>
      <c r="J29" s="261" t="e">
        <v>#N/A</v>
      </c>
      <c r="K29" s="261" t="e">
        <v>#N/A</v>
      </c>
      <c r="L29" s="261" t="e">
        <v>#N/A</v>
      </c>
      <c r="M29" s="261" t="e">
        <v>#N/A</v>
      </c>
      <c r="N29" s="261" t="e">
        <v>#N/A</v>
      </c>
      <c r="O29" s="261" t="e">
        <v>#N/A</v>
      </c>
      <c r="P29" s="261" t="e">
        <v>#N/A</v>
      </c>
      <c r="Q29" s="261" t="e">
        <v>#N/A</v>
      </c>
      <c r="R29" s="261" t="e">
        <v>#N/A</v>
      </c>
      <c r="S29" s="261" t="e">
        <v>#N/A</v>
      </c>
      <c r="T29" s="261" t="e">
        <v>#N/A</v>
      </c>
      <c r="U29" s="261" t="e">
        <v>#N/A</v>
      </c>
      <c r="V29" s="261" t="e">
        <v>#N/A</v>
      </c>
      <c r="W29" s="261" t="e">
        <v>#N/A</v>
      </c>
      <c r="X29" s="261" t="e">
        <v>#N/A</v>
      </c>
      <c r="Y29" s="261" t="e">
        <v>#N/A</v>
      </c>
      <c r="Z29" s="261" t="e">
        <v>#N/A</v>
      </c>
      <c r="AA29" s="261" t="e">
        <v>#N/A</v>
      </c>
      <c r="AB29" s="261" t="e">
        <v>#N/A</v>
      </c>
      <c r="AC29" s="261" t="e">
        <v>#N/A</v>
      </c>
      <c r="AD29" s="261" t="e">
        <v>#N/A</v>
      </c>
      <c r="AE29" s="261" t="e">
        <v>#N/A</v>
      </c>
      <c r="AF29" s="261" t="e">
        <v>#N/A</v>
      </c>
      <c r="AG29" s="261" t="e">
        <v>#N/A</v>
      </c>
      <c r="AH29" s="261" t="e">
        <v>#N/A</v>
      </c>
      <c r="AI29" s="261" t="e">
        <v>#N/A</v>
      </c>
      <c r="AJ29" s="261" t="e">
        <v>#N/A</v>
      </c>
      <c r="AK29" s="261" t="e">
        <v>#N/A</v>
      </c>
      <c r="AL29" s="261" t="e">
        <v>#N/A</v>
      </c>
      <c r="AM29" s="261" t="e">
        <v>#N/A</v>
      </c>
      <c r="AN29" s="261" t="e">
        <v>#N/A</v>
      </c>
      <c r="AO29" s="261" t="e">
        <v>#N/A</v>
      </c>
      <c r="AP29" s="261" t="e">
        <v>#N/A</v>
      </c>
      <c r="AQ29" s="261" t="e">
        <v>#N/A</v>
      </c>
      <c r="AR29" s="261" t="e">
        <v>#N/A</v>
      </c>
      <c r="AS29" s="261" t="e">
        <v>#N/A</v>
      </c>
      <c r="AT29" s="261" t="e">
        <v>#N/A</v>
      </c>
      <c r="AU29" s="261" t="e">
        <v>#N/A</v>
      </c>
      <c r="AV29" s="261" t="e">
        <v>#N/A</v>
      </c>
      <c r="AW29" s="261" t="e">
        <v>#N/A</v>
      </c>
      <c r="AX29" s="261" t="e">
        <v>#N/A</v>
      </c>
      <c r="AY29" s="261" t="e">
        <v>#N/A</v>
      </c>
      <c r="AZ29" s="261" t="e">
        <v>#N/A</v>
      </c>
      <c r="BA29" s="261" t="e">
        <v>#N/A</v>
      </c>
      <c r="BB29" s="261" t="e">
        <v>#N/A</v>
      </c>
      <c r="BC29" s="261" t="e">
        <v>#N/A</v>
      </c>
      <c r="BD29" s="261" t="e">
        <v>#N/A</v>
      </c>
      <c r="BE29" s="261" t="e">
        <v>#N/A</v>
      </c>
      <c r="BF29" s="261" t="e">
        <v>#N/A</v>
      </c>
      <c r="BG29" s="261" t="e">
        <v>#N/A</v>
      </c>
      <c r="BH29" s="261" t="e">
        <v>#N/A</v>
      </c>
      <c r="BI29" s="261" t="e">
        <v>#N/A</v>
      </c>
      <c r="BJ29" s="261" t="e">
        <v>#N/A</v>
      </c>
      <c r="BK29" s="261" t="e">
        <v>#N/A</v>
      </c>
      <c r="BL29" s="261" t="e">
        <v>#N/A</v>
      </c>
      <c r="BM29" s="261" t="e">
        <v>#N/A</v>
      </c>
      <c r="BN29" s="261" t="e">
        <v>#N/A</v>
      </c>
      <c r="BO29" s="261" t="e">
        <v>#N/A</v>
      </c>
      <c r="BP29" s="261" t="e">
        <v>#N/A</v>
      </c>
      <c r="BQ29" s="261" t="e">
        <v>#N/A</v>
      </c>
      <c r="BR29" s="261" t="e">
        <v>#N/A</v>
      </c>
      <c r="BS29" s="261" t="e">
        <v>#N/A</v>
      </c>
      <c r="BT29" s="261" t="e">
        <v>#N/A</v>
      </c>
      <c r="BU29" s="261" t="e">
        <v>#N/A</v>
      </c>
      <c r="BV29" s="261" t="e">
        <v>#N/A</v>
      </c>
      <c r="BW29" s="261" t="e">
        <v>#N/A</v>
      </c>
      <c r="BX29" s="261" t="e">
        <v>#N/A</v>
      </c>
      <c r="BY29" s="261" t="e">
        <v>#N/A</v>
      </c>
      <c r="BZ29" s="261" t="e">
        <v>#N/A</v>
      </c>
      <c r="CA29" s="261" t="e">
        <v>#N/A</v>
      </c>
      <c r="CB29" s="261" t="e">
        <v>#N/A</v>
      </c>
      <c r="CC29" s="261" t="e">
        <v>#N/A</v>
      </c>
      <c r="CD29" s="261" t="e">
        <v>#N/A</v>
      </c>
      <c r="CE29" s="261" t="e">
        <v>#N/A</v>
      </c>
      <c r="CF29" s="261" t="e">
        <v>#N/A</v>
      </c>
      <c r="CG29" s="261" t="e">
        <v>#N/A</v>
      </c>
      <c r="CH29" s="261" t="e">
        <v>#N/A</v>
      </c>
      <c r="CI29" s="261" t="e">
        <v>#N/A</v>
      </c>
      <c r="CJ29" s="261" t="e">
        <v>#N/A</v>
      </c>
      <c r="CK29" s="261" t="e">
        <v>#N/A</v>
      </c>
      <c r="CL29" s="261" t="e">
        <v>#N/A</v>
      </c>
      <c r="CM29" s="261" t="e">
        <v>#N/A</v>
      </c>
      <c r="CN29" s="261">
        <v>2139544</v>
      </c>
      <c r="CO29" s="261">
        <v>2208920</v>
      </c>
      <c r="CP29" s="261">
        <v>1923474</v>
      </c>
      <c r="CQ29" s="261">
        <v>1987617</v>
      </c>
      <c r="CR29" s="261">
        <v>181637</v>
      </c>
      <c r="CS29" s="261">
        <v>184662</v>
      </c>
      <c r="CT29" s="261">
        <v>2150213</v>
      </c>
      <c r="CU29" s="261">
        <v>2220604</v>
      </c>
      <c r="CV29" s="261">
        <v>1929961</v>
      </c>
      <c r="CW29" s="261">
        <v>1995140</v>
      </c>
      <c r="CX29" s="261">
        <v>184508</v>
      </c>
      <c r="CY29" s="261">
        <v>187519</v>
      </c>
      <c r="CZ29" s="261">
        <v>2160319</v>
      </c>
      <c r="DA29" s="261">
        <v>2227546</v>
      </c>
      <c r="DB29" s="261">
        <v>1935611</v>
      </c>
      <c r="DC29" s="261">
        <v>1998302</v>
      </c>
      <c r="DD29" s="261">
        <v>187316</v>
      </c>
      <c r="DE29" s="261">
        <v>189695</v>
      </c>
      <c r="DF29" s="261">
        <v>2171075</v>
      </c>
      <c r="DG29" s="261">
        <v>2235831</v>
      </c>
      <c r="DH29" s="261">
        <v>1941189</v>
      </c>
      <c r="DI29" s="261">
        <v>2001838</v>
      </c>
      <c r="DJ29" s="261">
        <v>190684</v>
      </c>
      <c r="DK29" s="261">
        <v>192467</v>
      </c>
      <c r="DL29" s="261">
        <v>2175588</v>
      </c>
      <c r="DM29" s="261">
        <v>2241404</v>
      </c>
      <c r="DN29" s="261">
        <v>1942657</v>
      </c>
      <c r="DO29" s="261">
        <v>2004354</v>
      </c>
      <c r="DP29" s="261">
        <v>192370</v>
      </c>
      <c r="DQ29" s="261">
        <v>194332</v>
      </c>
      <c r="DR29" s="261">
        <v>2182265</v>
      </c>
      <c r="DS29" s="261">
        <v>2246861</v>
      </c>
      <c r="DT29" s="261">
        <v>1945123</v>
      </c>
      <c r="DU29" s="261">
        <v>2006274</v>
      </c>
      <c r="DV29" s="261">
        <v>194631</v>
      </c>
      <c r="DW29" s="261">
        <v>195938</v>
      </c>
      <c r="DX29" s="261">
        <v>2187199</v>
      </c>
      <c r="DY29" s="261">
        <v>2253107</v>
      </c>
      <c r="DZ29" s="261">
        <v>1946114</v>
      </c>
      <c r="EA29" s="261">
        <v>2008349</v>
      </c>
      <c r="EB29" s="261">
        <v>196649</v>
      </c>
      <c r="EC29" s="261">
        <v>198296</v>
      </c>
      <c r="ED29" s="261">
        <v>2195279</v>
      </c>
      <c r="EE29" s="261">
        <v>2260311</v>
      </c>
      <c r="EF29" s="261">
        <v>1949565</v>
      </c>
      <c r="EG29" s="261">
        <v>2011313</v>
      </c>
      <c r="EH29" s="261">
        <v>199831</v>
      </c>
      <c r="EI29" s="261">
        <v>201112</v>
      </c>
      <c r="EJ29" s="261">
        <v>2198928</v>
      </c>
      <c r="EK29" s="261">
        <v>2265345</v>
      </c>
      <c r="EL29" s="261">
        <v>1950596</v>
      </c>
      <c r="EM29" s="261">
        <v>2013711</v>
      </c>
      <c r="EN29" s="261">
        <v>201627</v>
      </c>
      <c r="EO29" s="261">
        <v>203035</v>
      </c>
      <c r="EP29" s="261">
        <v>2203309</v>
      </c>
      <c r="EQ29" s="261">
        <v>2269036</v>
      </c>
      <c r="ER29" s="261">
        <v>1950831</v>
      </c>
      <c r="ES29" s="261">
        <v>2014066</v>
      </c>
      <c r="ET29" s="261">
        <v>204433</v>
      </c>
      <c r="EU29" s="261">
        <v>205172</v>
      </c>
      <c r="EV29" s="261">
        <v>2205345</v>
      </c>
      <c r="EW29" s="261">
        <v>2271906</v>
      </c>
      <c r="EX29" s="261">
        <v>1949441</v>
      </c>
      <c r="EY29" s="261">
        <v>2013572</v>
      </c>
      <c r="EZ29" s="261">
        <v>206629</v>
      </c>
      <c r="FA29" s="261">
        <v>207347</v>
      </c>
    </row>
    <row r="30" spans="1:157" x14ac:dyDescent="0.2">
      <c r="A30" s="191" t="s">
        <v>36</v>
      </c>
      <c r="B30" s="261" t="e">
        <v>#N/A</v>
      </c>
      <c r="C30" s="261" t="e">
        <v>#N/A</v>
      </c>
      <c r="D30" s="261" t="e">
        <v>#N/A</v>
      </c>
      <c r="E30" s="261" t="e">
        <v>#N/A</v>
      </c>
      <c r="F30" s="261" t="e">
        <v>#N/A</v>
      </c>
      <c r="G30" s="261" t="e">
        <v>#N/A</v>
      </c>
      <c r="H30" s="261" t="e">
        <v>#N/A</v>
      </c>
      <c r="I30" s="261" t="e">
        <v>#N/A</v>
      </c>
      <c r="J30" s="261" t="e">
        <v>#N/A</v>
      </c>
      <c r="K30" s="261" t="e">
        <v>#N/A</v>
      </c>
      <c r="L30" s="261" t="e">
        <v>#N/A</v>
      </c>
      <c r="M30" s="261" t="e">
        <v>#N/A</v>
      </c>
      <c r="N30" s="261" t="e">
        <v>#N/A</v>
      </c>
      <c r="O30" s="261" t="e">
        <v>#N/A</v>
      </c>
      <c r="P30" s="261" t="e">
        <v>#N/A</v>
      </c>
      <c r="Q30" s="261" t="e">
        <v>#N/A</v>
      </c>
      <c r="R30" s="261" t="e">
        <v>#N/A</v>
      </c>
      <c r="S30" s="261" t="e">
        <v>#N/A</v>
      </c>
      <c r="T30" s="261" t="e">
        <v>#N/A</v>
      </c>
      <c r="U30" s="261" t="e">
        <v>#N/A</v>
      </c>
      <c r="V30" s="261" t="e">
        <v>#N/A</v>
      </c>
      <c r="W30" s="261" t="e">
        <v>#N/A</v>
      </c>
      <c r="X30" s="261" t="e">
        <v>#N/A</v>
      </c>
      <c r="Y30" s="261" t="e">
        <v>#N/A</v>
      </c>
      <c r="Z30" s="261" t="e">
        <v>#N/A</v>
      </c>
      <c r="AA30" s="261" t="e">
        <v>#N/A</v>
      </c>
      <c r="AB30" s="261" t="e">
        <v>#N/A</v>
      </c>
      <c r="AC30" s="261" t="e">
        <v>#N/A</v>
      </c>
      <c r="AD30" s="261" t="e">
        <v>#N/A</v>
      </c>
      <c r="AE30" s="261" t="e">
        <v>#N/A</v>
      </c>
      <c r="AF30" s="261" t="e">
        <v>#N/A</v>
      </c>
      <c r="AG30" s="261" t="e">
        <v>#N/A</v>
      </c>
      <c r="AH30" s="261" t="e">
        <v>#N/A</v>
      </c>
      <c r="AI30" s="261" t="e">
        <v>#N/A</v>
      </c>
      <c r="AJ30" s="261" t="e">
        <v>#N/A</v>
      </c>
      <c r="AK30" s="261" t="e">
        <v>#N/A</v>
      </c>
      <c r="AL30" s="261" t="e">
        <v>#N/A</v>
      </c>
      <c r="AM30" s="261" t="e">
        <v>#N/A</v>
      </c>
      <c r="AN30" s="261" t="e">
        <v>#N/A</v>
      </c>
      <c r="AO30" s="261" t="e">
        <v>#N/A</v>
      </c>
      <c r="AP30" s="261" t="e">
        <v>#N/A</v>
      </c>
      <c r="AQ30" s="261" t="e">
        <v>#N/A</v>
      </c>
      <c r="AR30" s="261" t="e">
        <v>#N/A</v>
      </c>
      <c r="AS30" s="261" t="e">
        <v>#N/A</v>
      </c>
      <c r="AT30" s="261" t="e">
        <v>#N/A</v>
      </c>
      <c r="AU30" s="261" t="e">
        <v>#N/A</v>
      </c>
      <c r="AV30" s="261" t="e">
        <v>#N/A</v>
      </c>
      <c r="AW30" s="261" t="e">
        <v>#N/A</v>
      </c>
      <c r="AX30" s="261" t="e">
        <v>#N/A</v>
      </c>
      <c r="AY30" s="261" t="e">
        <v>#N/A</v>
      </c>
      <c r="AZ30" s="261" t="e">
        <v>#N/A</v>
      </c>
      <c r="BA30" s="261" t="e">
        <v>#N/A</v>
      </c>
      <c r="BB30" s="261" t="e">
        <v>#N/A</v>
      </c>
      <c r="BC30" s="261" t="e">
        <v>#N/A</v>
      </c>
      <c r="BD30" s="261" t="e">
        <v>#N/A</v>
      </c>
      <c r="BE30" s="261" t="e">
        <v>#N/A</v>
      </c>
      <c r="BF30" s="261" t="e">
        <v>#N/A</v>
      </c>
      <c r="BG30" s="261" t="e">
        <v>#N/A</v>
      </c>
      <c r="BH30" s="261" t="e">
        <v>#N/A</v>
      </c>
      <c r="BI30" s="261" t="e">
        <v>#N/A</v>
      </c>
      <c r="BJ30" s="261" t="e">
        <v>#N/A</v>
      </c>
      <c r="BK30" s="261" t="e">
        <v>#N/A</v>
      </c>
      <c r="BL30" s="261" t="e">
        <v>#N/A</v>
      </c>
      <c r="BM30" s="261" t="e">
        <v>#N/A</v>
      </c>
      <c r="BN30" s="261" t="e">
        <v>#N/A</v>
      </c>
      <c r="BO30" s="261" t="e">
        <v>#N/A</v>
      </c>
      <c r="BP30" s="261" t="e">
        <v>#N/A</v>
      </c>
      <c r="BQ30" s="261" t="e">
        <v>#N/A</v>
      </c>
      <c r="BR30" s="261" t="e">
        <v>#N/A</v>
      </c>
      <c r="BS30" s="261" t="e">
        <v>#N/A</v>
      </c>
      <c r="BT30" s="261" t="e">
        <v>#N/A</v>
      </c>
      <c r="BU30" s="261" t="e">
        <v>#N/A</v>
      </c>
      <c r="BV30" s="261" t="e">
        <v>#N/A</v>
      </c>
      <c r="BW30" s="261" t="e">
        <v>#N/A</v>
      </c>
      <c r="BX30" s="261" t="e">
        <v>#N/A</v>
      </c>
      <c r="BY30" s="261" t="e">
        <v>#N/A</v>
      </c>
      <c r="BZ30" s="261" t="e">
        <v>#N/A</v>
      </c>
      <c r="CA30" s="261" t="e">
        <v>#N/A</v>
      </c>
      <c r="CB30" s="261" t="e">
        <v>#N/A</v>
      </c>
      <c r="CC30" s="261" t="e">
        <v>#N/A</v>
      </c>
      <c r="CD30" s="261" t="e">
        <v>#N/A</v>
      </c>
      <c r="CE30" s="261" t="e">
        <v>#N/A</v>
      </c>
      <c r="CF30" s="261" t="e">
        <v>#N/A</v>
      </c>
      <c r="CG30" s="261" t="e">
        <v>#N/A</v>
      </c>
      <c r="CH30" s="261" t="e">
        <v>#N/A</v>
      </c>
      <c r="CI30" s="261" t="e">
        <v>#N/A</v>
      </c>
      <c r="CJ30" s="261" t="e">
        <v>#N/A</v>
      </c>
      <c r="CK30" s="261" t="e">
        <v>#N/A</v>
      </c>
      <c r="CL30" s="261" t="e">
        <v>#N/A</v>
      </c>
      <c r="CM30" s="261" t="e">
        <v>#N/A</v>
      </c>
      <c r="CN30" s="261">
        <v>2224710</v>
      </c>
      <c r="CO30" s="261">
        <v>2319925</v>
      </c>
      <c r="CP30" s="261">
        <v>1456884</v>
      </c>
      <c r="CQ30" s="261">
        <v>1481016</v>
      </c>
      <c r="CR30" s="261">
        <v>709830</v>
      </c>
      <c r="CS30" s="261">
        <v>780796</v>
      </c>
      <c r="CT30" s="261">
        <v>2239686</v>
      </c>
      <c r="CU30" s="261">
        <v>2336558</v>
      </c>
      <c r="CV30" s="261">
        <v>1463327</v>
      </c>
      <c r="CW30" s="261">
        <v>1487931</v>
      </c>
      <c r="CX30" s="261">
        <v>716618</v>
      </c>
      <c r="CY30" s="261">
        <v>788546</v>
      </c>
      <c r="CZ30" s="261">
        <v>2251808</v>
      </c>
      <c r="DA30" s="261">
        <v>2350259</v>
      </c>
      <c r="DB30" s="261">
        <v>1468461</v>
      </c>
      <c r="DC30" s="261">
        <v>1493498</v>
      </c>
      <c r="DD30" s="261">
        <v>722346</v>
      </c>
      <c r="DE30" s="261">
        <v>795226</v>
      </c>
      <c r="DF30" s="261">
        <v>2263782</v>
      </c>
      <c r="DG30" s="261">
        <v>2362258</v>
      </c>
      <c r="DH30" s="261">
        <v>1473500</v>
      </c>
      <c r="DI30" s="261">
        <v>1497436</v>
      </c>
      <c r="DJ30" s="261">
        <v>728089</v>
      </c>
      <c r="DK30" s="261">
        <v>801903</v>
      </c>
      <c r="DL30" s="261">
        <v>2273563</v>
      </c>
      <c r="DM30" s="261">
        <v>2372375</v>
      </c>
      <c r="DN30" s="261">
        <v>1477616</v>
      </c>
      <c r="DO30" s="261">
        <v>1501442</v>
      </c>
      <c r="DP30" s="261">
        <v>732716</v>
      </c>
      <c r="DQ30" s="261">
        <v>807024</v>
      </c>
      <c r="DR30" s="261">
        <v>2283827</v>
      </c>
      <c r="DS30" s="261">
        <v>2383171</v>
      </c>
      <c r="DT30" s="261">
        <v>1481926</v>
      </c>
      <c r="DU30" s="261">
        <v>1506020</v>
      </c>
      <c r="DV30" s="261">
        <v>737069</v>
      </c>
      <c r="DW30" s="261">
        <v>811738</v>
      </c>
      <c r="DX30" s="261">
        <v>2289335</v>
      </c>
      <c r="DY30" s="261">
        <v>2392011</v>
      </c>
      <c r="DZ30" s="261">
        <v>1482907</v>
      </c>
      <c r="EA30" s="261">
        <v>1508973</v>
      </c>
      <c r="EB30" s="261">
        <v>740369</v>
      </c>
      <c r="EC30" s="261">
        <v>816336</v>
      </c>
      <c r="ED30" s="261">
        <v>2283039</v>
      </c>
      <c r="EE30" s="261">
        <v>2390634</v>
      </c>
      <c r="EF30" s="261">
        <v>1475281</v>
      </c>
      <c r="EG30" s="261">
        <v>1504690</v>
      </c>
      <c r="EH30" s="261">
        <v>741239</v>
      </c>
      <c r="EI30" s="261">
        <v>818465</v>
      </c>
      <c r="EJ30" s="261">
        <v>2276587</v>
      </c>
      <c r="EK30" s="261">
        <v>2387863</v>
      </c>
      <c r="EL30" s="261">
        <v>1468437</v>
      </c>
      <c r="EM30" s="261">
        <v>1500037</v>
      </c>
      <c r="EN30" s="261">
        <v>741214</v>
      </c>
      <c r="EO30" s="261">
        <v>819731</v>
      </c>
      <c r="EP30" s="261">
        <v>2272316</v>
      </c>
      <c r="EQ30" s="261">
        <v>2385969</v>
      </c>
      <c r="ER30" s="261">
        <v>1463327</v>
      </c>
      <c r="ES30" s="261">
        <v>1495874</v>
      </c>
      <c r="ET30" s="261">
        <v>741431</v>
      </c>
      <c r="EU30" s="261">
        <v>821149</v>
      </c>
      <c r="EV30" s="261">
        <v>2264160</v>
      </c>
      <c r="EW30" s="261">
        <v>2381158</v>
      </c>
      <c r="EX30" s="261">
        <v>1456076</v>
      </c>
      <c r="EY30" s="261">
        <v>1490217</v>
      </c>
      <c r="EZ30" s="261">
        <v>740012</v>
      </c>
      <c r="FA30" s="261">
        <v>821133</v>
      </c>
    </row>
    <row r="31" spans="1:157" x14ac:dyDescent="0.2">
      <c r="A31" s="191" t="s">
        <v>37</v>
      </c>
      <c r="B31" s="261" t="e">
        <v>#N/A</v>
      </c>
      <c r="C31" s="261" t="e">
        <v>#N/A</v>
      </c>
      <c r="D31" s="261" t="e">
        <v>#N/A</v>
      </c>
      <c r="E31" s="261" t="e">
        <v>#N/A</v>
      </c>
      <c r="F31" s="261" t="e">
        <v>#N/A</v>
      </c>
      <c r="G31" s="261" t="e">
        <v>#N/A</v>
      </c>
      <c r="H31" s="261" t="e">
        <v>#N/A</v>
      </c>
      <c r="I31" s="261" t="e">
        <v>#N/A</v>
      </c>
      <c r="J31" s="261" t="e">
        <v>#N/A</v>
      </c>
      <c r="K31" s="261" t="e">
        <v>#N/A</v>
      </c>
      <c r="L31" s="261" t="e">
        <v>#N/A</v>
      </c>
      <c r="M31" s="261" t="e">
        <v>#N/A</v>
      </c>
      <c r="N31" s="261" t="e">
        <v>#N/A</v>
      </c>
      <c r="O31" s="261" t="e">
        <v>#N/A</v>
      </c>
      <c r="P31" s="261" t="e">
        <v>#N/A</v>
      </c>
      <c r="Q31" s="261" t="e">
        <v>#N/A</v>
      </c>
      <c r="R31" s="261" t="e">
        <v>#N/A</v>
      </c>
      <c r="S31" s="261" t="e">
        <v>#N/A</v>
      </c>
      <c r="T31" s="261" t="e">
        <v>#N/A</v>
      </c>
      <c r="U31" s="261" t="e">
        <v>#N/A</v>
      </c>
      <c r="V31" s="261" t="e">
        <v>#N/A</v>
      </c>
      <c r="W31" s="261" t="e">
        <v>#N/A</v>
      </c>
      <c r="X31" s="261" t="e">
        <v>#N/A</v>
      </c>
      <c r="Y31" s="261" t="e">
        <v>#N/A</v>
      </c>
      <c r="Z31" s="261" t="e">
        <v>#N/A</v>
      </c>
      <c r="AA31" s="261" t="e">
        <v>#N/A</v>
      </c>
      <c r="AB31" s="261" t="e">
        <v>#N/A</v>
      </c>
      <c r="AC31" s="261" t="e">
        <v>#N/A</v>
      </c>
      <c r="AD31" s="261" t="e">
        <v>#N/A</v>
      </c>
      <c r="AE31" s="261" t="e">
        <v>#N/A</v>
      </c>
      <c r="AF31" s="261" t="e">
        <v>#N/A</v>
      </c>
      <c r="AG31" s="261" t="e">
        <v>#N/A</v>
      </c>
      <c r="AH31" s="261" t="e">
        <v>#N/A</v>
      </c>
      <c r="AI31" s="261" t="e">
        <v>#N/A</v>
      </c>
      <c r="AJ31" s="261" t="e">
        <v>#N/A</v>
      </c>
      <c r="AK31" s="261" t="e">
        <v>#N/A</v>
      </c>
      <c r="AL31" s="261" t="e">
        <v>#N/A</v>
      </c>
      <c r="AM31" s="261" t="e">
        <v>#N/A</v>
      </c>
      <c r="AN31" s="261" t="e">
        <v>#N/A</v>
      </c>
      <c r="AO31" s="261" t="e">
        <v>#N/A</v>
      </c>
      <c r="AP31" s="261" t="e">
        <v>#N/A</v>
      </c>
      <c r="AQ31" s="261" t="e">
        <v>#N/A</v>
      </c>
      <c r="AR31" s="261" t="e">
        <v>#N/A</v>
      </c>
      <c r="AS31" s="261" t="e">
        <v>#N/A</v>
      </c>
      <c r="AT31" s="261" t="e">
        <v>#N/A</v>
      </c>
      <c r="AU31" s="261" t="e">
        <v>#N/A</v>
      </c>
      <c r="AV31" s="261" t="e">
        <v>#N/A</v>
      </c>
      <c r="AW31" s="261" t="e">
        <v>#N/A</v>
      </c>
      <c r="AX31" s="261" t="e">
        <v>#N/A</v>
      </c>
      <c r="AY31" s="261" t="e">
        <v>#N/A</v>
      </c>
      <c r="AZ31" s="261" t="e">
        <v>#N/A</v>
      </c>
      <c r="BA31" s="261" t="e">
        <v>#N/A</v>
      </c>
      <c r="BB31" s="261" t="e">
        <v>#N/A</v>
      </c>
      <c r="BC31" s="261" t="e">
        <v>#N/A</v>
      </c>
      <c r="BD31" s="261" t="e">
        <v>#N/A</v>
      </c>
      <c r="BE31" s="261" t="e">
        <v>#N/A</v>
      </c>
      <c r="BF31" s="261" t="e">
        <v>#N/A</v>
      </c>
      <c r="BG31" s="261" t="e">
        <v>#N/A</v>
      </c>
      <c r="BH31" s="261" t="e">
        <v>#N/A</v>
      </c>
      <c r="BI31" s="261" t="e">
        <v>#N/A</v>
      </c>
      <c r="BJ31" s="261" t="e">
        <v>#N/A</v>
      </c>
      <c r="BK31" s="261" t="e">
        <v>#N/A</v>
      </c>
      <c r="BL31" s="261" t="e">
        <v>#N/A</v>
      </c>
      <c r="BM31" s="261" t="e">
        <v>#N/A</v>
      </c>
      <c r="BN31" s="261" t="e">
        <v>#N/A</v>
      </c>
      <c r="BO31" s="261" t="e">
        <v>#N/A</v>
      </c>
      <c r="BP31" s="261" t="e">
        <v>#N/A</v>
      </c>
      <c r="BQ31" s="261" t="e">
        <v>#N/A</v>
      </c>
      <c r="BR31" s="261" t="e">
        <v>#N/A</v>
      </c>
      <c r="BS31" s="261" t="e">
        <v>#N/A</v>
      </c>
      <c r="BT31" s="261" t="e">
        <v>#N/A</v>
      </c>
      <c r="BU31" s="261" t="e">
        <v>#N/A</v>
      </c>
      <c r="BV31" s="261" t="e">
        <v>#N/A</v>
      </c>
      <c r="BW31" s="261" t="e">
        <v>#N/A</v>
      </c>
      <c r="BX31" s="261" t="e">
        <v>#N/A</v>
      </c>
      <c r="BY31" s="261" t="e">
        <v>#N/A</v>
      </c>
      <c r="BZ31" s="261" t="e">
        <v>#N/A</v>
      </c>
      <c r="CA31" s="261" t="e">
        <v>#N/A</v>
      </c>
      <c r="CB31" s="261" t="e">
        <v>#N/A</v>
      </c>
      <c r="CC31" s="261" t="e">
        <v>#N/A</v>
      </c>
      <c r="CD31" s="261" t="e">
        <v>#N/A</v>
      </c>
      <c r="CE31" s="261" t="e">
        <v>#N/A</v>
      </c>
      <c r="CF31" s="261" t="e">
        <v>#N/A</v>
      </c>
      <c r="CG31" s="261" t="e">
        <v>#N/A</v>
      </c>
      <c r="CH31" s="261" t="e">
        <v>#N/A</v>
      </c>
      <c r="CI31" s="261" t="e">
        <v>#N/A</v>
      </c>
      <c r="CJ31" s="261" t="e">
        <v>#N/A</v>
      </c>
      <c r="CK31" s="261" t="e">
        <v>#N/A</v>
      </c>
      <c r="CL31" s="261" t="e">
        <v>#N/A</v>
      </c>
      <c r="CM31" s="261" t="e">
        <v>#N/A</v>
      </c>
      <c r="CN31" s="261">
        <v>649708</v>
      </c>
      <c r="CO31" s="261">
        <v>677943</v>
      </c>
      <c r="CP31" s="261">
        <v>626796</v>
      </c>
      <c r="CQ31" s="261">
        <v>655214</v>
      </c>
      <c r="CR31" s="261">
        <v>11006</v>
      </c>
      <c r="CS31" s="261">
        <v>8907</v>
      </c>
      <c r="CT31" s="261">
        <v>650466</v>
      </c>
      <c r="CU31" s="261">
        <v>678007</v>
      </c>
      <c r="CV31" s="261">
        <v>626732</v>
      </c>
      <c r="CW31" s="261">
        <v>654507</v>
      </c>
      <c r="CX31" s="261">
        <v>11513</v>
      </c>
      <c r="CY31" s="261">
        <v>9294</v>
      </c>
      <c r="CZ31" s="261">
        <v>650263</v>
      </c>
      <c r="DA31" s="261">
        <v>677831</v>
      </c>
      <c r="DB31" s="261">
        <v>625991</v>
      </c>
      <c r="DC31" s="261">
        <v>653940</v>
      </c>
      <c r="DD31" s="261">
        <v>11911</v>
      </c>
      <c r="DE31" s="261">
        <v>9498</v>
      </c>
      <c r="DF31" s="261">
        <v>650942</v>
      </c>
      <c r="DG31" s="261">
        <v>677601</v>
      </c>
      <c r="DH31" s="261">
        <v>625984</v>
      </c>
      <c r="DI31" s="261">
        <v>653147</v>
      </c>
      <c r="DJ31" s="261">
        <v>12328</v>
      </c>
      <c r="DK31" s="261">
        <v>9782</v>
      </c>
      <c r="DL31" s="261">
        <v>651946</v>
      </c>
      <c r="DM31" s="261">
        <v>679271</v>
      </c>
      <c r="DN31" s="261">
        <v>626090</v>
      </c>
      <c r="DO31" s="261">
        <v>653645</v>
      </c>
      <c r="DP31" s="261">
        <v>12801</v>
      </c>
      <c r="DQ31" s="261">
        <v>10505</v>
      </c>
      <c r="DR31" s="261">
        <v>650756</v>
      </c>
      <c r="DS31" s="261">
        <v>678342</v>
      </c>
      <c r="DT31" s="261">
        <v>624590</v>
      </c>
      <c r="DU31" s="261">
        <v>652308</v>
      </c>
      <c r="DV31" s="261">
        <v>13024</v>
      </c>
      <c r="DW31" s="261">
        <v>10782</v>
      </c>
      <c r="DX31" s="261">
        <v>652321</v>
      </c>
      <c r="DY31" s="261">
        <v>680027</v>
      </c>
      <c r="DZ31" s="261">
        <v>625239</v>
      </c>
      <c r="EA31" s="261">
        <v>652971</v>
      </c>
      <c r="EB31" s="261">
        <v>13538</v>
      </c>
      <c r="EC31" s="261">
        <v>11311</v>
      </c>
      <c r="ED31" s="261">
        <v>654184</v>
      </c>
      <c r="EE31" s="261">
        <v>681559</v>
      </c>
      <c r="EF31" s="261">
        <v>626348</v>
      </c>
      <c r="EG31" s="261">
        <v>653934</v>
      </c>
      <c r="EH31" s="261">
        <v>14019</v>
      </c>
      <c r="EI31" s="261">
        <v>11651</v>
      </c>
      <c r="EJ31" s="261">
        <v>656203</v>
      </c>
      <c r="EK31" s="261">
        <v>683920</v>
      </c>
      <c r="EL31" s="261">
        <v>627578</v>
      </c>
      <c r="EM31" s="261">
        <v>655617</v>
      </c>
      <c r="EN31" s="261">
        <v>14572</v>
      </c>
      <c r="EO31" s="261">
        <v>12086</v>
      </c>
      <c r="EP31" s="261">
        <v>659096</v>
      </c>
      <c r="EQ31" s="261">
        <v>686674</v>
      </c>
      <c r="ER31" s="261">
        <v>629388</v>
      </c>
      <c r="ES31" s="261">
        <v>657275</v>
      </c>
      <c r="ET31" s="261">
        <v>15279</v>
      </c>
      <c r="EU31" s="261">
        <v>12788</v>
      </c>
      <c r="EV31" s="261">
        <v>661301</v>
      </c>
      <c r="EW31" s="261">
        <v>688840</v>
      </c>
      <c r="EX31" s="261">
        <v>630827</v>
      </c>
      <c r="EY31" s="261">
        <v>658785</v>
      </c>
      <c r="EZ31" s="261">
        <v>15783</v>
      </c>
      <c r="FA31" s="261">
        <v>13111</v>
      </c>
    </row>
    <row r="32" spans="1:157" x14ac:dyDescent="0.2">
      <c r="A32" s="191" t="s">
        <v>38</v>
      </c>
      <c r="B32" s="261" t="e">
        <v>#N/A</v>
      </c>
      <c r="C32" s="261" t="e">
        <v>#N/A</v>
      </c>
      <c r="D32" s="261" t="e">
        <v>#N/A</v>
      </c>
      <c r="E32" s="261" t="e">
        <v>#N/A</v>
      </c>
      <c r="F32" s="261" t="e">
        <v>#N/A</v>
      </c>
      <c r="G32" s="261" t="e">
        <v>#N/A</v>
      </c>
      <c r="H32" s="261" t="e">
        <v>#N/A</v>
      </c>
      <c r="I32" s="261" t="e">
        <v>#N/A</v>
      </c>
      <c r="J32" s="261" t="e">
        <v>#N/A</v>
      </c>
      <c r="K32" s="261" t="e">
        <v>#N/A</v>
      </c>
      <c r="L32" s="261" t="e">
        <v>#N/A</v>
      </c>
      <c r="M32" s="261" t="e">
        <v>#N/A</v>
      </c>
      <c r="N32" s="261" t="e">
        <v>#N/A</v>
      </c>
      <c r="O32" s="261" t="e">
        <v>#N/A</v>
      </c>
      <c r="P32" s="261" t="e">
        <v>#N/A</v>
      </c>
      <c r="Q32" s="261" t="e">
        <v>#N/A</v>
      </c>
      <c r="R32" s="261" t="e">
        <v>#N/A</v>
      </c>
      <c r="S32" s="261" t="e">
        <v>#N/A</v>
      </c>
      <c r="T32" s="261" t="e">
        <v>#N/A</v>
      </c>
      <c r="U32" s="261" t="e">
        <v>#N/A</v>
      </c>
      <c r="V32" s="261" t="e">
        <v>#N/A</v>
      </c>
      <c r="W32" s="261" t="e">
        <v>#N/A</v>
      </c>
      <c r="X32" s="261" t="e">
        <v>#N/A</v>
      </c>
      <c r="Y32" s="261" t="e">
        <v>#N/A</v>
      </c>
      <c r="Z32" s="261" t="e">
        <v>#N/A</v>
      </c>
      <c r="AA32" s="261" t="e">
        <v>#N/A</v>
      </c>
      <c r="AB32" s="261" t="e">
        <v>#N/A</v>
      </c>
      <c r="AC32" s="261" t="e">
        <v>#N/A</v>
      </c>
      <c r="AD32" s="261" t="e">
        <v>#N/A</v>
      </c>
      <c r="AE32" s="261" t="e">
        <v>#N/A</v>
      </c>
      <c r="AF32" s="261" t="e">
        <v>#N/A</v>
      </c>
      <c r="AG32" s="261" t="e">
        <v>#N/A</v>
      </c>
      <c r="AH32" s="261" t="e">
        <v>#N/A</v>
      </c>
      <c r="AI32" s="261" t="e">
        <v>#N/A</v>
      </c>
      <c r="AJ32" s="261" t="e">
        <v>#N/A</v>
      </c>
      <c r="AK32" s="261" t="e">
        <v>#N/A</v>
      </c>
      <c r="AL32" s="261" t="e">
        <v>#N/A</v>
      </c>
      <c r="AM32" s="261" t="e">
        <v>#N/A</v>
      </c>
      <c r="AN32" s="261" t="e">
        <v>#N/A</v>
      </c>
      <c r="AO32" s="261" t="e">
        <v>#N/A</v>
      </c>
      <c r="AP32" s="261" t="e">
        <v>#N/A</v>
      </c>
      <c r="AQ32" s="261" t="e">
        <v>#N/A</v>
      </c>
      <c r="AR32" s="261" t="e">
        <v>#N/A</v>
      </c>
      <c r="AS32" s="261" t="e">
        <v>#N/A</v>
      </c>
      <c r="AT32" s="261" t="e">
        <v>#N/A</v>
      </c>
      <c r="AU32" s="261" t="e">
        <v>#N/A</v>
      </c>
      <c r="AV32" s="261" t="e">
        <v>#N/A</v>
      </c>
      <c r="AW32" s="261" t="e">
        <v>#N/A</v>
      </c>
      <c r="AX32" s="261" t="e">
        <v>#N/A</v>
      </c>
      <c r="AY32" s="261" t="e">
        <v>#N/A</v>
      </c>
      <c r="AZ32" s="261" t="e">
        <v>#N/A</v>
      </c>
      <c r="BA32" s="261" t="e">
        <v>#N/A</v>
      </c>
      <c r="BB32" s="261" t="e">
        <v>#N/A</v>
      </c>
      <c r="BC32" s="261" t="e">
        <v>#N/A</v>
      </c>
      <c r="BD32" s="261" t="e">
        <v>#N/A</v>
      </c>
      <c r="BE32" s="261" t="e">
        <v>#N/A</v>
      </c>
      <c r="BF32" s="261" t="e">
        <v>#N/A</v>
      </c>
      <c r="BG32" s="261" t="e">
        <v>#N/A</v>
      </c>
      <c r="BH32" s="261" t="e">
        <v>#N/A</v>
      </c>
      <c r="BI32" s="261" t="e">
        <v>#N/A</v>
      </c>
      <c r="BJ32" s="261" t="e">
        <v>#N/A</v>
      </c>
      <c r="BK32" s="261" t="e">
        <v>#N/A</v>
      </c>
      <c r="BL32" s="261" t="e">
        <v>#N/A</v>
      </c>
      <c r="BM32" s="261" t="e">
        <v>#N/A</v>
      </c>
      <c r="BN32" s="261" t="e">
        <v>#N/A</v>
      </c>
      <c r="BO32" s="261" t="e">
        <v>#N/A</v>
      </c>
      <c r="BP32" s="261" t="e">
        <v>#N/A</v>
      </c>
      <c r="BQ32" s="261" t="e">
        <v>#N/A</v>
      </c>
      <c r="BR32" s="261" t="e">
        <v>#N/A</v>
      </c>
      <c r="BS32" s="261" t="e">
        <v>#N/A</v>
      </c>
      <c r="BT32" s="261" t="e">
        <v>#N/A</v>
      </c>
      <c r="BU32" s="261" t="e">
        <v>#N/A</v>
      </c>
      <c r="BV32" s="261" t="e">
        <v>#N/A</v>
      </c>
      <c r="BW32" s="261" t="e">
        <v>#N/A</v>
      </c>
      <c r="BX32" s="261" t="e">
        <v>#N/A</v>
      </c>
      <c r="BY32" s="261" t="e">
        <v>#N/A</v>
      </c>
      <c r="BZ32" s="261" t="e">
        <v>#N/A</v>
      </c>
      <c r="CA32" s="261" t="e">
        <v>#N/A</v>
      </c>
      <c r="CB32" s="261" t="e">
        <v>#N/A</v>
      </c>
      <c r="CC32" s="261" t="e">
        <v>#N/A</v>
      </c>
      <c r="CD32" s="261" t="e">
        <v>#N/A</v>
      </c>
      <c r="CE32" s="261" t="e">
        <v>#N/A</v>
      </c>
      <c r="CF32" s="261" t="e">
        <v>#N/A</v>
      </c>
      <c r="CG32" s="261" t="e">
        <v>#N/A</v>
      </c>
      <c r="CH32" s="261" t="e">
        <v>#N/A</v>
      </c>
      <c r="CI32" s="261" t="e">
        <v>#N/A</v>
      </c>
      <c r="CJ32" s="261" t="e">
        <v>#N/A</v>
      </c>
      <c r="CK32" s="261" t="e">
        <v>#N/A</v>
      </c>
      <c r="CL32" s="261" t="e">
        <v>#N/A</v>
      </c>
      <c r="CM32" s="261" t="e">
        <v>#N/A</v>
      </c>
      <c r="CN32" s="261">
        <v>2799968</v>
      </c>
      <c r="CO32" s="261">
        <v>2988816</v>
      </c>
      <c r="CP32" s="261">
        <v>1776974</v>
      </c>
      <c r="CQ32" s="261">
        <v>1829072</v>
      </c>
      <c r="CR32" s="261">
        <v>834255</v>
      </c>
      <c r="CS32" s="261">
        <v>955202</v>
      </c>
      <c r="CT32" s="261">
        <v>2826727</v>
      </c>
      <c r="CU32" s="261">
        <v>3013514</v>
      </c>
      <c r="CV32" s="261">
        <v>1786624</v>
      </c>
      <c r="CW32" s="261">
        <v>1836126</v>
      </c>
      <c r="CX32" s="261">
        <v>845180</v>
      </c>
      <c r="CY32" s="261">
        <v>966225</v>
      </c>
      <c r="CZ32" s="261">
        <v>2852253</v>
      </c>
      <c r="DA32" s="261">
        <v>3036122</v>
      </c>
      <c r="DB32" s="261">
        <v>1795688</v>
      </c>
      <c r="DC32" s="261">
        <v>1841860</v>
      </c>
      <c r="DD32" s="261">
        <v>855389</v>
      </c>
      <c r="DE32" s="261">
        <v>976016</v>
      </c>
      <c r="DF32" s="261">
        <v>2870851</v>
      </c>
      <c r="DG32" s="261">
        <v>3054346</v>
      </c>
      <c r="DH32" s="261">
        <v>1799230</v>
      </c>
      <c r="DI32" s="261">
        <v>1844134</v>
      </c>
      <c r="DJ32" s="261">
        <v>864729</v>
      </c>
      <c r="DK32" s="261">
        <v>986141</v>
      </c>
      <c r="DL32" s="261">
        <v>2887562</v>
      </c>
      <c r="DM32" s="261">
        <v>3072502</v>
      </c>
      <c r="DN32" s="261">
        <v>1800439</v>
      </c>
      <c r="DO32" s="261">
        <v>1845269</v>
      </c>
      <c r="DP32" s="261">
        <v>874647</v>
      </c>
      <c r="DQ32" s="261">
        <v>996744</v>
      </c>
      <c r="DR32" s="261">
        <v>2901870</v>
      </c>
      <c r="DS32" s="261">
        <v>3086658</v>
      </c>
      <c r="DT32" s="261">
        <v>1798411</v>
      </c>
      <c r="DU32" s="261">
        <v>1842922</v>
      </c>
      <c r="DV32" s="261">
        <v>884695</v>
      </c>
      <c r="DW32" s="261">
        <v>1006721</v>
      </c>
      <c r="DX32" s="261">
        <v>2911529</v>
      </c>
      <c r="DY32" s="261">
        <v>3095485</v>
      </c>
      <c r="DZ32" s="261">
        <v>1795579</v>
      </c>
      <c r="EA32" s="261">
        <v>1838972</v>
      </c>
      <c r="EB32" s="261">
        <v>892408</v>
      </c>
      <c r="EC32" s="261">
        <v>1014442</v>
      </c>
      <c r="ED32" s="261">
        <v>2921435</v>
      </c>
      <c r="EE32" s="261">
        <v>3106751</v>
      </c>
      <c r="EF32" s="261">
        <v>1792583</v>
      </c>
      <c r="EG32" s="261">
        <v>1835285</v>
      </c>
      <c r="EH32" s="261">
        <v>900146</v>
      </c>
      <c r="EI32" s="261">
        <v>1023742</v>
      </c>
      <c r="EJ32" s="261">
        <v>2927093</v>
      </c>
      <c r="EK32" s="261">
        <v>3115060</v>
      </c>
      <c r="EL32" s="261">
        <v>1788418</v>
      </c>
      <c r="EM32" s="261">
        <v>1832195</v>
      </c>
      <c r="EN32" s="261">
        <v>906564</v>
      </c>
      <c r="EO32" s="261">
        <v>1031379</v>
      </c>
      <c r="EP32" s="261">
        <v>2932474</v>
      </c>
      <c r="EQ32" s="261">
        <v>3122480</v>
      </c>
      <c r="ER32" s="261">
        <v>1783501</v>
      </c>
      <c r="ES32" s="261">
        <v>1827608</v>
      </c>
      <c r="ET32" s="261">
        <v>913398</v>
      </c>
      <c r="EU32" s="261">
        <v>1039544</v>
      </c>
      <c r="EV32" s="261">
        <v>2932574</v>
      </c>
      <c r="EW32" s="261">
        <v>3123228</v>
      </c>
      <c r="EX32" s="261">
        <v>1776115</v>
      </c>
      <c r="EY32" s="261">
        <v>1819653</v>
      </c>
      <c r="EZ32" s="261">
        <v>918240</v>
      </c>
      <c r="FA32" s="261">
        <v>1045120</v>
      </c>
    </row>
    <row r="33" spans="1:157" x14ac:dyDescent="0.2">
      <c r="A33" s="191" t="s">
        <v>39</v>
      </c>
      <c r="B33" s="261" t="e">
        <v>#N/A</v>
      </c>
      <c r="C33" s="261" t="e">
        <v>#N/A</v>
      </c>
      <c r="D33" s="261" t="e">
        <v>#N/A</v>
      </c>
      <c r="E33" s="261" t="e">
        <v>#N/A</v>
      </c>
      <c r="F33" s="261" t="e">
        <v>#N/A</v>
      </c>
      <c r="G33" s="261" t="e">
        <v>#N/A</v>
      </c>
      <c r="H33" s="261" t="e">
        <v>#N/A</v>
      </c>
      <c r="I33" s="261" t="e">
        <v>#N/A</v>
      </c>
      <c r="J33" s="261" t="e">
        <v>#N/A</v>
      </c>
      <c r="K33" s="261" t="e">
        <v>#N/A</v>
      </c>
      <c r="L33" s="261" t="e">
        <v>#N/A</v>
      </c>
      <c r="M33" s="261" t="e">
        <v>#N/A</v>
      </c>
      <c r="N33" s="261" t="e">
        <v>#N/A</v>
      </c>
      <c r="O33" s="261" t="e">
        <v>#N/A</v>
      </c>
      <c r="P33" s="261" t="e">
        <v>#N/A</v>
      </c>
      <c r="Q33" s="261" t="e">
        <v>#N/A</v>
      </c>
      <c r="R33" s="261" t="e">
        <v>#N/A</v>
      </c>
      <c r="S33" s="261" t="e">
        <v>#N/A</v>
      </c>
      <c r="T33" s="261" t="e">
        <v>#N/A</v>
      </c>
      <c r="U33" s="261" t="e">
        <v>#N/A</v>
      </c>
      <c r="V33" s="261" t="e">
        <v>#N/A</v>
      </c>
      <c r="W33" s="261" t="e">
        <v>#N/A</v>
      </c>
      <c r="X33" s="261" t="e">
        <v>#N/A</v>
      </c>
      <c r="Y33" s="261" t="e">
        <v>#N/A</v>
      </c>
      <c r="Z33" s="261" t="e">
        <v>#N/A</v>
      </c>
      <c r="AA33" s="261" t="e">
        <v>#N/A</v>
      </c>
      <c r="AB33" s="261" t="e">
        <v>#N/A</v>
      </c>
      <c r="AC33" s="261" t="e">
        <v>#N/A</v>
      </c>
      <c r="AD33" s="261" t="e">
        <v>#N/A</v>
      </c>
      <c r="AE33" s="261" t="e">
        <v>#N/A</v>
      </c>
      <c r="AF33" s="261" t="e">
        <v>#N/A</v>
      </c>
      <c r="AG33" s="261" t="e">
        <v>#N/A</v>
      </c>
      <c r="AH33" s="261" t="e">
        <v>#N/A</v>
      </c>
      <c r="AI33" s="261" t="e">
        <v>#N/A</v>
      </c>
      <c r="AJ33" s="261" t="e">
        <v>#N/A</v>
      </c>
      <c r="AK33" s="261" t="e">
        <v>#N/A</v>
      </c>
      <c r="AL33" s="261" t="e">
        <v>#N/A</v>
      </c>
      <c r="AM33" s="261" t="e">
        <v>#N/A</v>
      </c>
      <c r="AN33" s="261" t="e">
        <v>#N/A</v>
      </c>
      <c r="AO33" s="261" t="e">
        <v>#N/A</v>
      </c>
      <c r="AP33" s="261" t="e">
        <v>#N/A</v>
      </c>
      <c r="AQ33" s="261" t="e">
        <v>#N/A</v>
      </c>
      <c r="AR33" s="261" t="e">
        <v>#N/A</v>
      </c>
      <c r="AS33" s="261" t="e">
        <v>#N/A</v>
      </c>
      <c r="AT33" s="261" t="e">
        <v>#N/A</v>
      </c>
      <c r="AU33" s="261" t="e">
        <v>#N/A</v>
      </c>
      <c r="AV33" s="261" t="e">
        <v>#N/A</v>
      </c>
      <c r="AW33" s="261" t="e">
        <v>#N/A</v>
      </c>
      <c r="AX33" s="261" t="e">
        <v>#N/A</v>
      </c>
      <c r="AY33" s="261" t="e">
        <v>#N/A</v>
      </c>
      <c r="AZ33" s="261" t="e">
        <v>#N/A</v>
      </c>
      <c r="BA33" s="261" t="e">
        <v>#N/A</v>
      </c>
      <c r="BB33" s="261" t="e">
        <v>#N/A</v>
      </c>
      <c r="BC33" s="261" t="e">
        <v>#N/A</v>
      </c>
      <c r="BD33" s="261" t="e">
        <v>#N/A</v>
      </c>
      <c r="BE33" s="261" t="e">
        <v>#N/A</v>
      </c>
      <c r="BF33" s="261" t="e">
        <v>#N/A</v>
      </c>
      <c r="BG33" s="261" t="e">
        <v>#N/A</v>
      </c>
      <c r="BH33" s="261" t="e">
        <v>#N/A</v>
      </c>
      <c r="BI33" s="261" t="e">
        <v>#N/A</v>
      </c>
      <c r="BJ33" s="261" t="e">
        <v>#N/A</v>
      </c>
      <c r="BK33" s="261" t="e">
        <v>#N/A</v>
      </c>
      <c r="BL33" s="261" t="e">
        <v>#N/A</v>
      </c>
      <c r="BM33" s="261" t="e">
        <v>#N/A</v>
      </c>
      <c r="BN33" s="261" t="e">
        <v>#N/A</v>
      </c>
      <c r="BO33" s="261" t="e">
        <v>#N/A</v>
      </c>
      <c r="BP33" s="261" t="e">
        <v>#N/A</v>
      </c>
      <c r="BQ33" s="261" t="e">
        <v>#N/A</v>
      </c>
      <c r="BR33" s="261" t="e">
        <v>#N/A</v>
      </c>
      <c r="BS33" s="261" t="e">
        <v>#N/A</v>
      </c>
      <c r="BT33" s="261" t="e">
        <v>#N/A</v>
      </c>
      <c r="BU33" s="261" t="e">
        <v>#N/A</v>
      </c>
      <c r="BV33" s="261" t="e">
        <v>#N/A</v>
      </c>
      <c r="BW33" s="261" t="e">
        <v>#N/A</v>
      </c>
      <c r="BX33" s="261" t="e">
        <v>#N/A</v>
      </c>
      <c r="BY33" s="261" t="e">
        <v>#N/A</v>
      </c>
      <c r="BZ33" s="261" t="e">
        <v>#N/A</v>
      </c>
      <c r="CA33" s="261" t="e">
        <v>#N/A</v>
      </c>
      <c r="CB33" s="261" t="e">
        <v>#N/A</v>
      </c>
      <c r="CC33" s="261" t="e">
        <v>#N/A</v>
      </c>
      <c r="CD33" s="261" t="e">
        <v>#N/A</v>
      </c>
      <c r="CE33" s="261" t="e">
        <v>#N/A</v>
      </c>
      <c r="CF33" s="261" t="e">
        <v>#N/A</v>
      </c>
      <c r="CG33" s="261" t="e">
        <v>#N/A</v>
      </c>
      <c r="CH33" s="261" t="e">
        <v>#N/A</v>
      </c>
      <c r="CI33" s="261" t="e">
        <v>#N/A</v>
      </c>
      <c r="CJ33" s="261" t="e">
        <v>#N/A</v>
      </c>
      <c r="CK33" s="261" t="e">
        <v>#N/A</v>
      </c>
      <c r="CL33" s="261" t="e">
        <v>#N/A</v>
      </c>
      <c r="CM33" s="261" t="e">
        <v>#N/A</v>
      </c>
      <c r="CN33" s="261">
        <v>3176189</v>
      </c>
      <c r="CO33" s="261">
        <v>3390251</v>
      </c>
      <c r="CP33" s="261">
        <v>2712114</v>
      </c>
      <c r="CQ33" s="261">
        <v>2890040</v>
      </c>
      <c r="CR33" s="261">
        <v>261718</v>
      </c>
      <c r="CS33" s="261">
        <v>281860</v>
      </c>
      <c r="CT33" s="261">
        <v>3201390</v>
      </c>
      <c r="CU33" s="261">
        <v>3412828</v>
      </c>
      <c r="CV33" s="261">
        <v>2721989</v>
      </c>
      <c r="CW33" s="261">
        <v>2896425</v>
      </c>
      <c r="CX33" s="261">
        <v>269175</v>
      </c>
      <c r="CY33" s="261">
        <v>289287</v>
      </c>
      <c r="CZ33" s="261">
        <v>3228809</v>
      </c>
      <c r="DA33" s="261">
        <v>3435460</v>
      </c>
      <c r="DB33" s="261">
        <v>2731440</v>
      </c>
      <c r="DC33" s="261">
        <v>2901807</v>
      </c>
      <c r="DD33" s="261">
        <v>278083</v>
      </c>
      <c r="DE33" s="261">
        <v>297137</v>
      </c>
      <c r="DF33" s="261">
        <v>3254176</v>
      </c>
      <c r="DG33" s="261">
        <v>3460982</v>
      </c>
      <c r="DH33" s="261">
        <v>2739684</v>
      </c>
      <c r="DI33" s="261">
        <v>2909680</v>
      </c>
      <c r="DJ33" s="261">
        <v>286747</v>
      </c>
      <c r="DK33" s="261">
        <v>305512</v>
      </c>
      <c r="DL33" s="261">
        <v>3279870</v>
      </c>
      <c r="DM33" s="261">
        <v>3484994</v>
      </c>
      <c r="DN33" s="261">
        <v>2747640</v>
      </c>
      <c r="DO33" s="261">
        <v>2916162</v>
      </c>
      <c r="DP33" s="261">
        <v>295449</v>
      </c>
      <c r="DQ33" s="261">
        <v>313289</v>
      </c>
      <c r="DR33" s="261">
        <v>3296395</v>
      </c>
      <c r="DS33" s="261">
        <v>3501089</v>
      </c>
      <c r="DT33" s="261">
        <v>2748701</v>
      </c>
      <c r="DU33" s="261">
        <v>2916273</v>
      </c>
      <c r="DV33" s="261">
        <v>302891</v>
      </c>
      <c r="DW33" s="261">
        <v>320742</v>
      </c>
      <c r="DX33" s="261">
        <v>3312204</v>
      </c>
      <c r="DY33" s="261">
        <v>3515076</v>
      </c>
      <c r="DZ33" s="261">
        <v>2747895</v>
      </c>
      <c r="EA33" s="261">
        <v>2913397</v>
      </c>
      <c r="EB33" s="261">
        <v>310488</v>
      </c>
      <c r="EC33" s="261">
        <v>328396</v>
      </c>
      <c r="ED33" s="261">
        <v>3330954</v>
      </c>
      <c r="EE33" s="261">
        <v>3532606</v>
      </c>
      <c r="EF33" s="261">
        <v>2749196</v>
      </c>
      <c r="EG33" s="261">
        <v>2913192</v>
      </c>
      <c r="EH33" s="261">
        <v>318580</v>
      </c>
      <c r="EI33" s="261">
        <v>336515</v>
      </c>
      <c r="EJ33" s="261">
        <v>3341301</v>
      </c>
      <c r="EK33" s="261">
        <v>3544419</v>
      </c>
      <c r="EL33" s="261">
        <v>2746688</v>
      </c>
      <c r="EM33" s="261">
        <v>2911055</v>
      </c>
      <c r="EN33" s="261">
        <v>325244</v>
      </c>
      <c r="EO33" s="261">
        <v>343716</v>
      </c>
      <c r="EP33" s="261">
        <v>3346503</v>
      </c>
      <c r="EQ33" s="261">
        <v>3548380</v>
      </c>
      <c r="ER33" s="261">
        <v>2738686</v>
      </c>
      <c r="ES33" s="261">
        <v>2901727</v>
      </c>
      <c r="ET33" s="261">
        <v>331415</v>
      </c>
      <c r="EU33" s="261">
        <v>349768</v>
      </c>
      <c r="EV33" s="261">
        <v>3347032</v>
      </c>
      <c r="EW33" s="261">
        <v>3546542</v>
      </c>
      <c r="EX33" s="261">
        <v>2729173</v>
      </c>
      <c r="EY33" s="261">
        <v>2890431</v>
      </c>
      <c r="EZ33" s="261">
        <v>335855</v>
      </c>
      <c r="FA33" s="261">
        <v>353507</v>
      </c>
    </row>
    <row r="34" spans="1:157" x14ac:dyDescent="0.2">
      <c r="A34" s="191" t="s">
        <v>40</v>
      </c>
      <c r="B34" s="261" t="e">
        <v>#N/A</v>
      </c>
      <c r="C34" s="261" t="e">
        <v>#N/A</v>
      </c>
      <c r="D34" s="261" t="e">
        <v>#N/A</v>
      </c>
      <c r="E34" s="261" t="e">
        <v>#N/A</v>
      </c>
      <c r="F34" s="261" t="e">
        <v>#N/A</v>
      </c>
      <c r="G34" s="261" t="e">
        <v>#N/A</v>
      </c>
      <c r="H34" s="261" t="e">
        <v>#N/A</v>
      </c>
      <c r="I34" s="261" t="e">
        <v>#N/A</v>
      </c>
      <c r="J34" s="261" t="e">
        <v>#N/A</v>
      </c>
      <c r="K34" s="261" t="e">
        <v>#N/A</v>
      </c>
      <c r="L34" s="261" t="e">
        <v>#N/A</v>
      </c>
      <c r="M34" s="261" t="e">
        <v>#N/A</v>
      </c>
      <c r="N34" s="261" t="e">
        <v>#N/A</v>
      </c>
      <c r="O34" s="261" t="e">
        <v>#N/A</v>
      </c>
      <c r="P34" s="261" t="e">
        <v>#N/A</v>
      </c>
      <c r="Q34" s="261" t="e">
        <v>#N/A</v>
      </c>
      <c r="R34" s="261" t="e">
        <v>#N/A</v>
      </c>
      <c r="S34" s="261" t="e">
        <v>#N/A</v>
      </c>
      <c r="T34" s="261" t="e">
        <v>#N/A</v>
      </c>
      <c r="U34" s="261" t="e">
        <v>#N/A</v>
      </c>
      <c r="V34" s="261" t="e">
        <v>#N/A</v>
      </c>
      <c r="W34" s="261" t="e">
        <v>#N/A</v>
      </c>
      <c r="X34" s="261" t="e">
        <v>#N/A</v>
      </c>
      <c r="Y34" s="261" t="e">
        <v>#N/A</v>
      </c>
      <c r="Z34" s="261" t="e">
        <v>#N/A</v>
      </c>
      <c r="AA34" s="261" t="e">
        <v>#N/A</v>
      </c>
      <c r="AB34" s="261" t="e">
        <v>#N/A</v>
      </c>
      <c r="AC34" s="261" t="e">
        <v>#N/A</v>
      </c>
      <c r="AD34" s="261" t="e">
        <v>#N/A</v>
      </c>
      <c r="AE34" s="261" t="e">
        <v>#N/A</v>
      </c>
      <c r="AF34" s="261" t="e">
        <v>#N/A</v>
      </c>
      <c r="AG34" s="261" t="e">
        <v>#N/A</v>
      </c>
      <c r="AH34" s="261" t="e">
        <v>#N/A</v>
      </c>
      <c r="AI34" s="261" t="e">
        <v>#N/A</v>
      </c>
      <c r="AJ34" s="261" t="e">
        <v>#N/A</v>
      </c>
      <c r="AK34" s="261" t="e">
        <v>#N/A</v>
      </c>
      <c r="AL34" s="261" t="e">
        <v>#N/A</v>
      </c>
      <c r="AM34" s="261" t="e">
        <v>#N/A</v>
      </c>
      <c r="AN34" s="261" t="e">
        <v>#N/A</v>
      </c>
      <c r="AO34" s="261" t="e">
        <v>#N/A</v>
      </c>
      <c r="AP34" s="261" t="e">
        <v>#N/A</v>
      </c>
      <c r="AQ34" s="261" t="e">
        <v>#N/A</v>
      </c>
      <c r="AR34" s="261" t="e">
        <v>#N/A</v>
      </c>
      <c r="AS34" s="261" t="e">
        <v>#N/A</v>
      </c>
      <c r="AT34" s="261" t="e">
        <v>#N/A</v>
      </c>
      <c r="AU34" s="261" t="e">
        <v>#N/A</v>
      </c>
      <c r="AV34" s="261" t="e">
        <v>#N/A</v>
      </c>
      <c r="AW34" s="261" t="e">
        <v>#N/A</v>
      </c>
      <c r="AX34" s="261" t="e">
        <v>#N/A</v>
      </c>
      <c r="AY34" s="261" t="e">
        <v>#N/A</v>
      </c>
      <c r="AZ34" s="261" t="e">
        <v>#N/A</v>
      </c>
      <c r="BA34" s="261" t="e">
        <v>#N/A</v>
      </c>
      <c r="BB34" s="261" t="e">
        <v>#N/A</v>
      </c>
      <c r="BC34" s="261" t="e">
        <v>#N/A</v>
      </c>
      <c r="BD34" s="261" t="e">
        <v>#N/A</v>
      </c>
      <c r="BE34" s="261" t="e">
        <v>#N/A</v>
      </c>
      <c r="BF34" s="261" t="e">
        <v>#N/A</v>
      </c>
      <c r="BG34" s="261" t="e">
        <v>#N/A</v>
      </c>
      <c r="BH34" s="261" t="e">
        <v>#N/A</v>
      </c>
      <c r="BI34" s="261" t="e">
        <v>#N/A</v>
      </c>
      <c r="BJ34" s="261" t="e">
        <v>#N/A</v>
      </c>
      <c r="BK34" s="261" t="e">
        <v>#N/A</v>
      </c>
      <c r="BL34" s="261" t="e">
        <v>#N/A</v>
      </c>
      <c r="BM34" s="261" t="e">
        <v>#N/A</v>
      </c>
      <c r="BN34" s="261" t="e">
        <v>#N/A</v>
      </c>
      <c r="BO34" s="261" t="e">
        <v>#N/A</v>
      </c>
      <c r="BP34" s="261" t="e">
        <v>#N/A</v>
      </c>
      <c r="BQ34" s="261" t="e">
        <v>#N/A</v>
      </c>
      <c r="BR34" s="261" t="e">
        <v>#N/A</v>
      </c>
      <c r="BS34" s="261" t="e">
        <v>#N/A</v>
      </c>
      <c r="BT34" s="261" t="e">
        <v>#N/A</v>
      </c>
      <c r="BU34" s="261" t="e">
        <v>#N/A</v>
      </c>
      <c r="BV34" s="261" t="e">
        <v>#N/A</v>
      </c>
      <c r="BW34" s="261" t="e">
        <v>#N/A</v>
      </c>
      <c r="BX34" s="261" t="e">
        <v>#N/A</v>
      </c>
      <c r="BY34" s="261" t="e">
        <v>#N/A</v>
      </c>
      <c r="BZ34" s="261" t="e">
        <v>#N/A</v>
      </c>
      <c r="CA34" s="261" t="e">
        <v>#N/A</v>
      </c>
      <c r="CB34" s="261" t="e">
        <v>#N/A</v>
      </c>
      <c r="CC34" s="261" t="e">
        <v>#N/A</v>
      </c>
      <c r="CD34" s="261" t="e">
        <v>#N/A</v>
      </c>
      <c r="CE34" s="261" t="e">
        <v>#N/A</v>
      </c>
      <c r="CF34" s="261" t="e">
        <v>#N/A</v>
      </c>
      <c r="CG34" s="261" t="e">
        <v>#N/A</v>
      </c>
      <c r="CH34" s="261" t="e">
        <v>#N/A</v>
      </c>
      <c r="CI34" s="261" t="e">
        <v>#N/A</v>
      </c>
      <c r="CJ34" s="261" t="e">
        <v>#N/A</v>
      </c>
      <c r="CK34" s="261" t="e">
        <v>#N/A</v>
      </c>
      <c r="CL34" s="261" t="e">
        <v>#N/A</v>
      </c>
      <c r="CM34" s="261" t="e">
        <v>#N/A</v>
      </c>
      <c r="CN34" s="261">
        <v>4845205</v>
      </c>
      <c r="CO34" s="261">
        <v>5032392</v>
      </c>
      <c r="CP34" s="261">
        <v>3967540</v>
      </c>
      <c r="CQ34" s="261">
        <v>4073797</v>
      </c>
      <c r="CR34" s="261">
        <v>705460</v>
      </c>
      <c r="CS34" s="261">
        <v>777436</v>
      </c>
      <c r="CT34" s="261">
        <v>4848547</v>
      </c>
      <c r="CU34" s="261">
        <v>5034506</v>
      </c>
      <c r="CV34" s="261">
        <v>3964246</v>
      </c>
      <c r="CW34" s="261">
        <v>4068083</v>
      </c>
      <c r="CX34" s="261">
        <v>706208</v>
      </c>
      <c r="CY34" s="261">
        <v>779119</v>
      </c>
      <c r="CZ34" s="261">
        <v>4859376</v>
      </c>
      <c r="DA34" s="261">
        <v>5038913</v>
      </c>
      <c r="DB34" s="261">
        <v>3966961</v>
      </c>
      <c r="DC34" s="261">
        <v>4064997</v>
      </c>
      <c r="DD34" s="261">
        <v>707767</v>
      </c>
      <c r="DE34" s="261">
        <v>779997</v>
      </c>
      <c r="DF34" s="261">
        <v>4869738</v>
      </c>
      <c r="DG34" s="261">
        <v>5045064</v>
      </c>
      <c r="DH34" s="261">
        <v>3970525</v>
      </c>
      <c r="DI34" s="261">
        <v>4064533</v>
      </c>
      <c r="DJ34" s="261">
        <v>707791</v>
      </c>
      <c r="DK34" s="261">
        <v>779635</v>
      </c>
      <c r="DL34" s="261">
        <v>4881058</v>
      </c>
      <c r="DM34" s="261">
        <v>5050975</v>
      </c>
      <c r="DN34" s="261">
        <v>3973795</v>
      </c>
      <c r="DO34" s="261">
        <v>4063285</v>
      </c>
      <c r="DP34" s="261">
        <v>708884</v>
      </c>
      <c r="DQ34" s="261">
        <v>780151</v>
      </c>
      <c r="DR34" s="261">
        <v>4885706</v>
      </c>
      <c r="DS34" s="261">
        <v>5048777</v>
      </c>
      <c r="DT34" s="261">
        <v>3971569</v>
      </c>
      <c r="DU34" s="261">
        <v>4055553</v>
      </c>
      <c r="DV34" s="261">
        <v>709446</v>
      </c>
      <c r="DW34" s="261">
        <v>779933</v>
      </c>
      <c r="DX34" s="261">
        <v>4898650</v>
      </c>
      <c r="DY34" s="261">
        <v>5055467</v>
      </c>
      <c r="DZ34" s="261">
        <v>3975042</v>
      </c>
      <c r="EA34" s="261">
        <v>4054855</v>
      </c>
      <c r="EB34" s="261">
        <v>710908</v>
      </c>
      <c r="EC34" s="261">
        <v>780604</v>
      </c>
      <c r="ED34" s="261">
        <v>4912208</v>
      </c>
      <c r="EE34" s="261">
        <v>5064544</v>
      </c>
      <c r="EF34" s="261">
        <v>3980049</v>
      </c>
      <c r="EG34" s="261">
        <v>4055733</v>
      </c>
      <c r="EH34" s="261">
        <v>712263</v>
      </c>
      <c r="EI34" s="261">
        <v>782626</v>
      </c>
      <c r="EJ34" s="261">
        <v>4918489</v>
      </c>
      <c r="EK34" s="261">
        <v>5068797</v>
      </c>
      <c r="EL34" s="261">
        <v>3980442</v>
      </c>
      <c r="EM34" s="261">
        <v>4054056</v>
      </c>
      <c r="EN34" s="261">
        <v>713478</v>
      </c>
      <c r="EO34" s="261">
        <v>784535</v>
      </c>
      <c r="EP34" s="261">
        <v>4918052</v>
      </c>
      <c r="EQ34" s="261">
        <v>5066743</v>
      </c>
      <c r="ER34" s="261">
        <v>3976649</v>
      </c>
      <c r="ES34" s="261">
        <v>4048225</v>
      </c>
      <c r="ET34" s="261">
        <v>714519</v>
      </c>
      <c r="EU34" s="261">
        <v>786134</v>
      </c>
      <c r="EV34" s="261">
        <v>4907813</v>
      </c>
      <c r="EW34" s="261">
        <v>5058742</v>
      </c>
      <c r="EX34" s="261">
        <v>3966210</v>
      </c>
      <c r="EY34" s="261">
        <v>4038179</v>
      </c>
      <c r="EZ34" s="261">
        <v>713285</v>
      </c>
      <c r="FA34" s="261">
        <v>786697</v>
      </c>
    </row>
    <row r="35" spans="1:157" x14ac:dyDescent="0.2">
      <c r="A35" s="191" t="s">
        <v>41</v>
      </c>
      <c r="B35" s="261" t="e">
        <v>#N/A</v>
      </c>
      <c r="C35" s="261" t="e">
        <v>#N/A</v>
      </c>
      <c r="D35" s="261" t="e">
        <v>#N/A</v>
      </c>
      <c r="E35" s="261" t="e">
        <v>#N/A</v>
      </c>
      <c r="F35" s="261" t="e">
        <v>#N/A</v>
      </c>
      <c r="G35" s="261" t="e">
        <v>#N/A</v>
      </c>
      <c r="H35" s="261" t="e">
        <v>#N/A</v>
      </c>
      <c r="I35" s="261" t="e">
        <v>#N/A</v>
      </c>
      <c r="J35" s="261" t="e">
        <v>#N/A</v>
      </c>
      <c r="K35" s="261" t="e">
        <v>#N/A</v>
      </c>
      <c r="L35" s="261" t="e">
        <v>#N/A</v>
      </c>
      <c r="M35" s="261" t="e">
        <v>#N/A</v>
      </c>
      <c r="N35" s="261" t="e">
        <v>#N/A</v>
      </c>
      <c r="O35" s="261" t="e">
        <v>#N/A</v>
      </c>
      <c r="P35" s="261" t="e">
        <v>#N/A</v>
      </c>
      <c r="Q35" s="261" t="e">
        <v>#N/A</v>
      </c>
      <c r="R35" s="261" t="e">
        <v>#N/A</v>
      </c>
      <c r="S35" s="261" t="e">
        <v>#N/A</v>
      </c>
      <c r="T35" s="261" t="e">
        <v>#N/A</v>
      </c>
      <c r="U35" s="261" t="e">
        <v>#N/A</v>
      </c>
      <c r="V35" s="261" t="e">
        <v>#N/A</v>
      </c>
      <c r="W35" s="261" t="e">
        <v>#N/A</v>
      </c>
      <c r="X35" s="261" t="e">
        <v>#N/A</v>
      </c>
      <c r="Y35" s="261" t="e">
        <v>#N/A</v>
      </c>
      <c r="Z35" s="261" t="e">
        <v>#N/A</v>
      </c>
      <c r="AA35" s="261" t="e">
        <v>#N/A</v>
      </c>
      <c r="AB35" s="261" t="e">
        <v>#N/A</v>
      </c>
      <c r="AC35" s="261" t="e">
        <v>#N/A</v>
      </c>
      <c r="AD35" s="261" t="e">
        <v>#N/A</v>
      </c>
      <c r="AE35" s="261" t="e">
        <v>#N/A</v>
      </c>
      <c r="AF35" s="261" t="e">
        <v>#N/A</v>
      </c>
      <c r="AG35" s="261" t="e">
        <v>#N/A</v>
      </c>
      <c r="AH35" s="261" t="e">
        <v>#N/A</v>
      </c>
      <c r="AI35" s="261" t="e">
        <v>#N/A</v>
      </c>
      <c r="AJ35" s="261" t="e">
        <v>#N/A</v>
      </c>
      <c r="AK35" s="261" t="e">
        <v>#N/A</v>
      </c>
      <c r="AL35" s="261" t="e">
        <v>#N/A</v>
      </c>
      <c r="AM35" s="261" t="e">
        <v>#N/A</v>
      </c>
      <c r="AN35" s="261" t="e">
        <v>#N/A</v>
      </c>
      <c r="AO35" s="261" t="e">
        <v>#N/A</v>
      </c>
      <c r="AP35" s="261" t="e">
        <v>#N/A</v>
      </c>
      <c r="AQ35" s="261" t="e">
        <v>#N/A</v>
      </c>
      <c r="AR35" s="261" t="e">
        <v>#N/A</v>
      </c>
      <c r="AS35" s="261" t="e">
        <v>#N/A</v>
      </c>
      <c r="AT35" s="261" t="e">
        <v>#N/A</v>
      </c>
      <c r="AU35" s="261" t="e">
        <v>#N/A</v>
      </c>
      <c r="AV35" s="261" t="e">
        <v>#N/A</v>
      </c>
      <c r="AW35" s="261" t="e">
        <v>#N/A</v>
      </c>
      <c r="AX35" s="261" t="e">
        <v>#N/A</v>
      </c>
      <c r="AY35" s="261" t="e">
        <v>#N/A</v>
      </c>
      <c r="AZ35" s="261" t="e">
        <v>#N/A</v>
      </c>
      <c r="BA35" s="261" t="e">
        <v>#N/A</v>
      </c>
      <c r="BB35" s="261" t="e">
        <v>#N/A</v>
      </c>
      <c r="BC35" s="261" t="e">
        <v>#N/A</v>
      </c>
      <c r="BD35" s="261" t="e">
        <v>#N/A</v>
      </c>
      <c r="BE35" s="261" t="e">
        <v>#N/A</v>
      </c>
      <c r="BF35" s="261" t="e">
        <v>#N/A</v>
      </c>
      <c r="BG35" s="261" t="e">
        <v>#N/A</v>
      </c>
      <c r="BH35" s="261" t="e">
        <v>#N/A</v>
      </c>
      <c r="BI35" s="261" t="e">
        <v>#N/A</v>
      </c>
      <c r="BJ35" s="261" t="e">
        <v>#N/A</v>
      </c>
      <c r="BK35" s="261" t="e">
        <v>#N/A</v>
      </c>
      <c r="BL35" s="261" t="e">
        <v>#N/A</v>
      </c>
      <c r="BM35" s="261" t="e">
        <v>#N/A</v>
      </c>
      <c r="BN35" s="261" t="e">
        <v>#N/A</v>
      </c>
      <c r="BO35" s="261" t="e">
        <v>#N/A</v>
      </c>
      <c r="BP35" s="261" t="e">
        <v>#N/A</v>
      </c>
      <c r="BQ35" s="261" t="e">
        <v>#N/A</v>
      </c>
      <c r="BR35" s="261" t="e">
        <v>#N/A</v>
      </c>
      <c r="BS35" s="261" t="e">
        <v>#N/A</v>
      </c>
      <c r="BT35" s="261" t="e">
        <v>#N/A</v>
      </c>
      <c r="BU35" s="261" t="e">
        <v>#N/A</v>
      </c>
      <c r="BV35" s="261" t="e">
        <v>#N/A</v>
      </c>
      <c r="BW35" s="261" t="e">
        <v>#N/A</v>
      </c>
      <c r="BX35" s="261" t="e">
        <v>#N/A</v>
      </c>
      <c r="BY35" s="261" t="e">
        <v>#N/A</v>
      </c>
      <c r="BZ35" s="261" t="e">
        <v>#N/A</v>
      </c>
      <c r="CA35" s="261" t="e">
        <v>#N/A</v>
      </c>
      <c r="CB35" s="261" t="e">
        <v>#N/A</v>
      </c>
      <c r="CC35" s="261" t="e">
        <v>#N/A</v>
      </c>
      <c r="CD35" s="261" t="e">
        <v>#N/A</v>
      </c>
      <c r="CE35" s="261" t="e">
        <v>#N/A</v>
      </c>
      <c r="CF35" s="261" t="e">
        <v>#N/A</v>
      </c>
      <c r="CG35" s="261" t="e">
        <v>#N/A</v>
      </c>
      <c r="CH35" s="261" t="e">
        <v>#N/A</v>
      </c>
      <c r="CI35" s="261" t="e">
        <v>#N/A</v>
      </c>
      <c r="CJ35" s="261" t="e">
        <v>#N/A</v>
      </c>
      <c r="CK35" s="261" t="e">
        <v>#N/A</v>
      </c>
      <c r="CL35" s="261" t="e">
        <v>#N/A</v>
      </c>
      <c r="CM35" s="261" t="e">
        <v>#N/A</v>
      </c>
      <c r="CN35" s="261">
        <v>1864007</v>
      </c>
      <c r="CO35" s="261">
        <v>1995315</v>
      </c>
      <c r="CP35" s="261">
        <v>1315147</v>
      </c>
      <c r="CQ35" s="261">
        <v>1363980</v>
      </c>
      <c r="CR35" s="261">
        <v>463651</v>
      </c>
      <c r="CS35" s="261">
        <v>542234</v>
      </c>
      <c r="CT35" s="261">
        <v>1864195</v>
      </c>
      <c r="CU35" s="261">
        <v>1995685</v>
      </c>
      <c r="CV35" s="261">
        <v>1313134</v>
      </c>
      <c r="CW35" s="261">
        <v>1361091</v>
      </c>
      <c r="CX35" s="261">
        <v>462948</v>
      </c>
      <c r="CY35" s="261">
        <v>542388</v>
      </c>
      <c r="CZ35" s="261">
        <v>1869845</v>
      </c>
      <c r="DA35" s="261">
        <v>1999436</v>
      </c>
      <c r="DB35" s="261">
        <v>1315629</v>
      </c>
      <c r="DC35" s="261">
        <v>1361534</v>
      </c>
      <c r="DD35" s="261">
        <v>462329</v>
      </c>
      <c r="DE35" s="261">
        <v>541881</v>
      </c>
      <c r="DF35" s="261">
        <v>1872679</v>
      </c>
      <c r="DG35" s="261">
        <v>2000254</v>
      </c>
      <c r="DH35" s="261">
        <v>1316455</v>
      </c>
      <c r="DI35" s="261">
        <v>1359867</v>
      </c>
      <c r="DJ35" s="261">
        <v>460370</v>
      </c>
      <c r="DK35" s="261">
        <v>540378</v>
      </c>
      <c r="DL35" s="261">
        <v>1876623</v>
      </c>
      <c r="DM35" s="261">
        <v>2000993</v>
      </c>
      <c r="DN35" s="261">
        <v>1317021</v>
      </c>
      <c r="DO35" s="261">
        <v>1357843</v>
      </c>
      <c r="DP35" s="261">
        <v>459518</v>
      </c>
      <c r="DQ35" s="261">
        <v>539352</v>
      </c>
      <c r="DR35" s="261">
        <v>1876723</v>
      </c>
      <c r="DS35" s="261">
        <v>1998069</v>
      </c>
      <c r="DT35" s="261">
        <v>1314393</v>
      </c>
      <c r="DU35" s="261">
        <v>1352412</v>
      </c>
      <c r="DV35" s="261">
        <v>458482</v>
      </c>
      <c r="DW35" s="261">
        <v>538427</v>
      </c>
      <c r="DX35" s="261">
        <v>1881659</v>
      </c>
      <c r="DY35" s="261">
        <v>1999068</v>
      </c>
      <c r="DZ35" s="261">
        <v>1313902</v>
      </c>
      <c r="EA35" s="261">
        <v>1349931</v>
      </c>
      <c r="EB35" s="261">
        <v>458348</v>
      </c>
      <c r="EC35" s="261">
        <v>537608</v>
      </c>
      <c r="ED35" s="261">
        <v>1885744</v>
      </c>
      <c r="EE35" s="261">
        <v>1999475</v>
      </c>
      <c r="EF35" s="261">
        <v>1313206</v>
      </c>
      <c r="EG35" s="261">
        <v>1345928</v>
      </c>
      <c r="EH35" s="261">
        <v>458301</v>
      </c>
      <c r="EI35" s="261">
        <v>538089</v>
      </c>
      <c r="EJ35" s="261">
        <v>1886660</v>
      </c>
      <c r="EK35" s="261">
        <v>1998769</v>
      </c>
      <c r="EL35" s="261">
        <v>1310631</v>
      </c>
      <c r="EM35" s="261">
        <v>1341913</v>
      </c>
      <c r="EN35" s="261">
        <v>458117</v>
      </c>
      <c r="EO35" s="261">
        <v>538565</v>
      </c>
      <c r="EP35" s="261">
        <v>1884651</v>
      </c>
      <c r="EQ35" s="261">
        <v>1995557</v>
      </c>
      <c r="ER35" s="261">
        <v>1306776</v>
      </c>
      <c r="ES35" s="261">
        <v>1336335</v>
      </c>
      <c r="ET35" s="261">
        <v>458102</v>
      </c>
      <c r="EU35" s="261">
        <v>539227</v>
      </c>
      <c r="EV35" s="261">
        <v>1876912</v>
      </c>
      <c r="EW35" s="261">
        <v>1987961</v>
      </c>
      <c r="EX35" s="261">
        <v>1299100</v>
      </c>
      <c r="EY35" s="261">
        <v>1328069</v>
      </c>
      <c r="EZ35" s="261">
        <v>457014</v>
      </c>
      <c r="FA35" s="261">
        <v>538704</v>
      </c>
    </row>
    <row r="36" spans="1:157" x14ac:dyDescent="0.2">
      <c r="A36" s="191" t="s">
        <v>42</v>
      </c>
      <c r="B36" s="261" t="e">
        <v>#N/A</v>
      </c>
      <c r="C36" s="261" t="e">
        <v>#N/A</v>
      </c>
      <c r="D36" s="261" t="e">
        <v>#N/A</v>
      </c>
      <c r="E36" s="261" t="e">
        <v>#N/A</v>
      </c>
      <c r="F36" s="261" t="e">
        <v>#N/A</v>
      </c>
      <c r="G36" s="261" t="e">
        <v>#N/A</v>
      </c>
      <c r="H36" s="261" t="e">
        <v>#N/A</v>
      </c>
      <c r="I36" s="261" t="e">
        <v>#N/A</v>
      </c>
      <c r="J36" s="261" t="e">
        <v>#N/A</v>
      </c>
      <c r="K36" s="261" t="e">
        <v>#N/A</v>
      </c>
      <c r="L36" s="261" t="e">
        <v>#N/A</v>
      </c>
      <c r="M36" s="261" t="e">
        <v>#N/A</v>
      </c>
      <c r="N36" s="261" t="e">
        <v>#N/A</v>
      </c>
      <c r="O36" s="261" t="e">
        <v>#N/A</v>
      </c>
      <c r="P36" s="261" t="e">
        <v>#N/A</v>
      </c>
      <c r="Q36" s="261" t="e">
        <v>#N/A</v>
      </c>
      <c r="R36" s="261" t="e">
        <v>#N/A</v>
      </c>
      <c r="S36" s="261" t="e">
        <v>#N/A</v>
      </c>
      <c r="T36" s="261" t="e">
        <v>#N/A</v>
      </c>
      <c r="U36" s="261" t="e">
        <v>#N/A</v>
      </c>
      <c r="V36" s="261" t="e">
        <v>#N/A</v>
      </c>
      <c r="W36" s="261" t="e">
        <v>#N/A</v>
      </c>
      <c r="X36" s="261" t="e">
        <v>#N/A</v>
      </c>
      <c r="Y36" s="261" t="e">
        <v>#N/A</v>
      </c>
      <c r="Z36" s="261" t="e">
        <v>#N/A</v>
      </c>
      <c r="AA36" s="261" t="e">
        <v>#N/A</v>
      </c>
      <c r="AB36" s="261" t="e">
        <v>#N/A</v>
      </c>
      <c r="AC36" s="261" t="e">
        <v>#N/A</v>
      </c>
      <c r="AD36" s="261" t="e">
        <v>#N/A</v>
      </c>
      <c r="AE36" s="261" t="e">
        <v>#N/A</v>
      </c>
      <c r="AF36" s="261" t="e">
        <v>#N/A</v>
      </c>
      <c r="AG36" s="261" t="e">
        <v>#N/A</v>
      </c>
      <c r="AH36" s="261" t="e">
        <v>#N/A</v>
      </c>
      <c r="AI36" s="261" t="e">
        <v>#N/A</v>
      </c>
      <c r="AJ36" s="261" t="e">
        <v>#N/A</v>
      </c>
      <c r="AK36" s="261" t="e">
        <v>#N/A</v>
      </c>
      <c r="AL36" s="261" t="e">
        <v>#N/A</v>
      </c>
      <c r="AM36" s="261" t="e">
        <v>#N/A</v>
      </c>
      <c r="AN36" s="261" t="e">
        <v>#N/A</v>
      </c>
      <c r="AO36" s="261" t="e">
        <v>#N/A</v>
      </c>
      <c r="AP36" s="261" t="e">
        <v>#N/A</v>
      </c>
      <c r="AQ36" s="261" t="e">
        <v>#N/A</v>
      </c>
      <c r="AR36" s="261" t="e">
        <v>#N/A</v>
      </c>
      <c r="AS36" s="261" t="e">
        <v>#N/A</v>
      </c>
      <c r="AT36" s="261" t="e">
        <v>#N/A</v>
      </c>
      <c r="AU36" s="261" t="e">
        <v>#N/A</v>
      </c>
      <c r="AV36" s="261" t="e">
        <v>#N/A</v>
      </c>
      <c r="AW36" s="261" t="e">
        <v>#N/A</v>
      </c>
      <c r="AX36" s="261" t="e">
        <v>#N/A</v>
      </c>
      <c r="AY36" s="261" t="e">
        <v>#N/A</v>
      </c>
      <c r="AZ36" s="261" t="e">
        <v>#N/A</v>
      </c>
      <c r="BA36" s="261" t="e">
        <v>#N/A</v>
      </c>
      <c r="BB36" s="261" t="e">
        <v>#N/A</v>
      </c>
      <c r="BC36" s="261" t="e">
        <v>#N/A</v>
      </c>
      <c r="BD36" s="261" t="e">
        <v>#N/A</v>
      </c>
      <c r="BE36" s="261" t="e">
        <v>#N/A</v>
      </c>
      <c r="BF36" s="261" t="e">
        <v>#N/A</v>
      </c>
      <c r="BG36" s="261" t="e">
        <v>#N/A</v>
      </c>
      <c r="BH36" s="261" t="e">
        <v>#N/A</v>
      </c>
      <c r="BI36" s="261" t="e">
        <v>#N/A</v>
      </c>
      <c r="BJ36" s="261" t="e">
        <v>#N/A</v>
      </c>
      <c r="BK36" s="261" t="e">
        <v>#N/A</v>
      </c>
      <c r="BL36" s="261" t="e">
        <v>#N/A</v>
      </c>
      <c r="BM36" s="261" t="e">
        <v>#N/A</v>
      </c>
      <c r="BN36" s="261" t="e">
        <v>#N/A</v>
      </c>
      <c r="BO36" s="261" t="e">
        <v>#N/A</v>
      </c>
      <c r="BP36" s="261" t="e">
        <v>#N/A</v>
      </c>
      <c r="BQ36" s="261" t="e">
        <v>#N/A</v>
      </c>
      <c r="BR36" s="261" t="e">
        <v>#N/A</v>
      </c>
      <c r="BS36" s="261" t="e">
        <v>#N/A</v>
      </c>
      <c r="BT36" s="261" t="e">
        <v>#N/A</v>
      </c>
      <c r="BU36" s="261" t="e">
        <v>#N/A</v>
      </c>
      <c r="BV36" s="261" t="e">
        <v>#N/A</v>
      </c>
      <c r="BW36" s="261" t="e">
        <v>#N/A</v>
      </c>
      <c r="BX36" s="261" t="e">
        <v>#N/A</v>
      </c>
      <c r="BY36" s="261" t="e">
        <v>#N/A</v>
      </c>
      <c r="BZ36" s="261" t="e">
        <v>#N/A</v>
      </c>
      <c r="CA36" s="261" t="e">
        <v>#N/A</v>
      </c>
      <c r="CB36" s="261" t="e">
        <v>#N/A</v>
      </c>
      <c r="CC36" s="261" t="e">
        <v>#N/A</v>
      </c>
      <c r="CD36" s="261" t="e">
        <v>#N/A</v>
      </c>
      <c r="CE36" s="261" t="e">
        <v>#N/A</v>
      </c>
      <c r="CF36" s="261" t="e">
        <v>#N/A</v>
      </c>
      <c r="CG36" s="261" t="e">
        <v>#N/A</v>
      </c>
      <c r="CH36" s="261" t="e">
        <v>#N/A</v>
      </c>
      <c r="CI36" s="261" t="e">
        <v>#N/A</v>
      </c>
      <c r="CJ36" s="261" t="e">
        <v>#N/A</v>
      </c>
      <c r="CK36" s="261" t="e">
        <v>#N/A</v>
      </c>
      <c r="CL36" s="261" t="e">
        <v>#N/A</v>
      </c>
      <c r="CM36" s="261" t="e">
        <v>#N/A</v>
      </c>
      <c r="CN36" s="261">
        <v>2635642</v>
      </c>
      <c r="CO36" s="261">
        <v>2675292</v>
      </c>
      <c r="CP36" s="261">
        <v>2322715</v>
      </c>
      <c r="CQ36" s="261">
        <v>2361556</v>
      </c>
      <c r="CR36" s="261">
        <v>159814</v>
      </c>
      <c r="CS36" s="261">
        <v>154338</v>
      </c>
      <c r="CT36" s="261">
        <v>2654473</v>
      </c>
      <c r="CU36" s="261">
        <v>2692147</v>
      </c>
      <c r="CV36" s="261">
        <v>2330198</v>
      </c>
      <c r="CW36" s="261">
        <v>2367231</v>
      </c>
      <c r="CX36" s="261">
        <v>165301</v>
      </c>
      <c r="CY36" s="261">
        <v>159625</v>
      </c>
      <c r="CZ36" s="261">
        <v>2671273</v>
      </c>
      <c r="DA36" s="261">
        <v>2706227</v>
      </c>
      <c r="DB36" s="261">
        <v>2336410</v>
      </c>
      <c r="DC36" s="261">
        <v>2371637</v>
      </c>
      <c r="DD36" s="261">
        <v>170545</v>
      </c>
      <c r="DE36" s="261">
        <v>164228</v>
      </c>
      <c r="DF36" s="261">
        <v>2690446</v>
      </c>
      <c r="DG36" s="261">
        <v>2724276</v>
      </c>
      <c r="DH36" s="261">
        <v>2344467</v>
      </c>
      <c r="DI36" s="261">
        <v>2378672</v>
      </c>
      <c r="DJ36" s="261">
        <v>176626</v>
      </c>
      <c r="DK36" s="261">
        <v>169850</v>
      </c>
      <c r="DL36" s="261">
        <v>2710495</v>
      </c>
      <c r="DM36" s="261">
        <v>2742170</v>
      </c>
      <c r="DN36" s="261">
        <v>2351730</v>
      </c>
      <c r="DO36" s="261">
        <v>2384038</v>
      </c>
      <c r="DP36" s="261">
        <v>183967</v>
      </c>
      <c r="DQ36" s="261">
        <v>176755</v>
      </c>
      <c r="DR36" s="261">
        <v>2728020</v>
      </c>
      <c r="DS36" s="261">
        <v>2755982</v>
      </c>
      <c r="DT36" s="261">
        <v>2356117</v>
      </c>
      <c r="DU36" s="261">
        <v>2385539</v>
      </c>
      <c r="DV36" s="261">
        <v>191561</v>
      </c>
      <c r="DW36" s="261">
        <v>183760</v>
      </c>
      <c r="DX36" s="261">
        <v>2750016</v>
      </c>
      <c r="DY36" s="261">
        <v>2775344</v>
      </c>
      <c r="DZ36" s="261">
        <v>2363500</v>
      </c>
      <c r="EA36" s="261">
        <v>2390384</v>
      </c>
      <c r="EB36" s="261">
        <v>200603</v>
      </c>
      <c r="EC36" s="261">
        <v>192652</v>
      </c>
      <c r="ED36" s="261">
        <v>2772763</v>
      </c>
      <c r="EE36" s="261">
        <v>2796520</v>
      </c>
      <c r="EF36" s="261">
        <v>2372107</v>
      </c>
      <c r="EG36" s="261">
        <v>2397794</v>
      </c>
      <c r="EH36" s="261">
        <v>209733</v>
      </c>
      <c r="EI36" s="261">
        <v>201254</v>
      </c>
      <c r="EJ36" s="261">
        <v>2793439</v>
      </c>
      <c r="EK36" s="261">
        <v>2815323</v>
      </c>
      <c r="EL36" s="261">
        <v>2379215</v>
      </c>
      <c r="EM36" s="261">
        <v>2403506</v>
      </c>
      <c r="EN36" s="261">
        <v>218474</v>
      </c>
      <c r="EO36" s="261">
        <v>209631</v>
      </c>
      <c r="EP36" s="261">
        <v>2809390</v>
      </c>
      <c r="EQ36" s="261">
        <v>2830663</v>
      </c>
      <c r="ER36" s="261">
        <v>2383178</v>
      </c>
      <c r="ES36" s="261">
        <v>2407215</v>
      </c>
      <c r="ET36" s="261">
        <v>226750</v>
      </c>
      <c r="EU36" s="261">
        <v>217403</v>
      </c>
      <c r="EV36" s="261">
        <v>2818594</v>
      </c>
      <c r="EW36" s="261">
        <v>2838748</v>
      </c>
      <c r="EX36" s="261">
        <v>2383141</v>
      </c>
      <c r="EY36" s="261">
        <v>2406507</v>
      </c>
      <c r="EZ36" s="261">
        <v>232876</v>
      </c>
      <c r="FA36" s="261">
        <v>223184</v>
      </c>
    </row>
    <row r="37" spans="1:157" x14ac:dyDescent="0.2">
      <c r="A37" s="191" t="s">
        <v>43</v>
      </c>
      <c r="B37" s="261" t="e">
        <v>#N/A</v>
      </c>
      <c r="C37" s="261" t="e">
        <v>#N/A</v>
      </c>
      <c r="D37" s="261" t="e">
        <v>#N/A</v>
      </c>
      <c r="E37" s="261" t="e">
        <v>#N/A</v>
      </c>
      <c r="F37" s="261" t="e">
        <v>#N/A</v>
      </c>
      <c r="G37" s="261" t="e">
        <v>#N/A</v>
      </c>
      <c r="H37" s="261" t="e">
        <v>#N/A</v>
      </c>
      <c r="I37" s="261" t="e">
        <v>#N/A</v>
      </c>
      <c r="J37" s="261" t="e">
        <v>#N/A</v>
      </c>
      <c r="K37" s="261" t="e">
        <v>#N/A</v>
      </c>
      <c r="L37" s="261" t="e">
        <v>#N/A</v>
      </c>
      <c r="M37" s="261" t="e">
        <v>#N/A</v>
      </c>
      <c r="N37" s="261" t="e">
        <v>#N/A</v>
      </c>
      <c r="O37" s="261" t="e">
        <v>#N/A</v>
      </c>
      <c r="P37" s="261" t="e">
        <v>#N/A</v>
      </c>
      <c r="Q37" s="261" t="e">
        <v>#N/A</v>
      </c>
      <c r="R37" s="261" t="e">
        <v>#N/A</v>
      </c>
      <c r="S37" s="261" t="e">
        <v>#N/A</v>
      </c>
      <c r="T37" s="261" t="e">
        <v>#N/A</v>
      </c>
      <c r="U37" s="261" t="e">
        <v>#N/A</v>
      </c>
      <c r="V37" s="261" t="e">
        <v>#N/A</v>
      </c>
      <c r="W37" s="261" t="e">
        <v>#N/A</v>
      </c>
      <c r="X37" s="261" t="e">
        <v>#N/A</v>
      </c>
      <c r="Y37" s="261" t="e">
        <v>#N/A</v>
      </c>
      <c r="Z37" s="261" t="e">
        <v>#N/A</v>
      </c>
      <c r="AA37" s="261" t="e">
        <v>#N/A</v>
      </c>
      <c r="AB37" s="261" t="e">
        <v>#N/A</v>
      </c>
      <c r="AC37" s="261" t="e">
        <v>#N/A</v>
      </c>
      <c r="AD37" s="261" t="e">
        <v>#N/A</v>
      </c>
      <c r="AE37" s="261" t="e">
        <v>#N/A</v>
      </c>
      <c r="AF37" s="261" t="e">
        <v>#N/A</v>
      </c>
      <c r="AG37" s="261" t="e">
        <v>#N/A</v>
      </c>
      <c r="AH37" s="261" t="e">
        <v>#N/A</v>
      </c>
      <c r="AI37" s="261" t="e">
        <v>#N/A</v>
      </c>
      <c r="AJ37" s="261" t="e">
        <v>#N/A</v>
      </c>
      <c r="AK37" s="261" t="e">
        <v>#N/A</v>
      </c>
      <c r="AL37" s="261" t="e">
        <v>#N/A</v>
      </c>
      <c r="AM37" s="261" t="e">
        <v>#N/A</v>
      </c>
      <c r="AN37" s="261" t="e">
        <v>#N/A</v>
      </c>
      <c r="AO37" s="261" t="e">
        <v>#N/A</v>
      </c>
      <c r="AP37" s="261" t="e">
        <v>#N/A</v>
      </c>
      <c r="AQ37" s="261" t="e">
        <v>#N/A</v>
      </c>
      <c r="AR37" s="261" t="e">
        <v>#N/A</v>
      </c>
      <c r="AS37" s="261" t="e">
        <v>#N/A</v>
      </c>
      <c r="AT37" s="261" t="e">
        <v>#N/A</v>
      </c>
      <c r="AU37" s="261" t="e">
        <v>#N/A</v>
      </c>
      <c r="AV37" s="261" t="e">
        <v>#N/A</v>
      </c>
      <c r="AW37" s="261" t="e">
        <v>#N/A</v>
      </c>
      <c r="AX37" s="261" t="e">
        <v>#N/A</v>
      </c>
      <c r="AY37" s="261" t="e">
        <v>#N/A</v>
      </c>
      <c r="AZ37" s="261" t="e">
        <v>#N/A</v>
      </c>
      <c r="BA37" s="261" t="e">
        <v>#N/A</v>
      </c>
      <c r="BB37" s="261" t="e">
        <v>#N/A</v>
      </c>
      <c r="BC37" s="261" t="e">
        <v>#N/A</v>
      </c>
      <c r="BD37" s="261" t="e">
        <v>#N/A</v>
      </c>
      <c r="BE37" s="261" t="e">
        <v>#N/A</v>
      </c>
      <c r="BF37" s="261" t="e">
        <v>#N/A</v>
      </c>
      <c r="BG37" s="261" t="e">
        <v>#N/A</v>
      </c>
      <c r="BH37" s="261" t="e">
        <v>#N/A</v>
      </c>
      <c r="BI37" s="261" t="e">
        <v>#N/A</v>
      </c>
      <c r="BJ37" s="261" t="e">
        <v>#N/A</v>
      </c>
      <c r="BK37" s="261" t="e">
        <v>#N/A</v>
      </c>
      <c r="BL37" s="261" t="e">
        <v>#N/A</v>
      </c>
      <c r="BM37" s="261" t="e">
        <v>#N/A</v>
      </c>
      <c r="BN37" s="261" t="e">
        <v>#N/A</v>
      </c>
      <c r="BO37" s="261" t="e">
        <v>#N/A</v>
      </c>
      <c r="BP37" s="261" t="e">
        <v>#N/A</v>
      </c>
      <c r="BQ37" s="261" t="e">
        <v>#N/A</v>
      </c>
      <c r="BR37" s="261" t="e">
        <v>#N/A</v>
      </c>
      <c r="BS37" s="261" t="e">
        <v>#N/A</v>
      </c>
      <c r="BT37" s="261" t="e">
        <v>#N/A</v>
      </c>
      <c r="BU37" s="261" t="e">
        <v>#N/A</v>
      </c>
      <c r="BV37" s="261" t="e">
        <v>#N/A</v>
      </c>
      <c r="BW37" s="261" t="e">
        <v>#N/A</v>
      </c>
      <c r="BX37" s="261" t="e">
        <v>#N/A</v>
      </c>
      <c r="BY37" s="261" t="e">
        <v>#N/A</v>
      </c>
      <c r="BZ37" s="261" t="e">
        <v>#N/A</v>
      </c>
      <c r="CA37" s="261" t="e">
        <v>#N/A</v>
      </c>
      <c r="CB37" s="261" t="e">
        <v>#N/A</v>
      </c>
      <c r="CC37" s="261" t="e">
        <v>#N/A</v>
      </c>
      <c r="CD37" s="261" t="e">
        <v>#N/A</v>
      </c>
      <c r="CE37" s="261" t="e">
        <v>#N/A</v>
      </c>
      <c r="CF37" s="261" t="e">
        <v>#N/A</v>
      </c>
      <c r="CG37" s="261" t="e">
        <v>#N/A</v>
      </c>
      <c r="CH37" s="261" t="e">
        <v>#N/A</v>
      </c>
      <c r="CI37" s="261" t="e">
        <v>#N/A</v>
      </c>
      <c r="CJ37" s="261" t="e">
        <v>#N/A</v>
      </c>
      <c r="CK37" s="261" t="e">
        <v>#N/A</v>
      </c>
      <c r="CL37" s="261" t="e">
        <v>#N/A</v>
      </c>
      <c r="CM37" s="261" t="e">
        <v>#N/A</v>
      </c>
      <c r="CN37" s="261">
        <v>1443236</v>
      </c>
      <c r="CO37" s="261">
        <v>1527379</v>
      </c>
      <c r="CP37" s="261">
        <v>892875</v>
      </c>
      <c r="CQ37" s="261">
        <v>912270</v>
      </c>
      <c r="CR37" s="261">
        <v>526995</v>
      </c>
      <c r="CS37" s="261">
        <v>590503</v>
      </c>
      <c r="CT37" s="261">
        <v>1447516</v>
      </c>
      <c r="CU37" s="261">
        <v>1531631</v>
      </c>
      <c r="CV37" s="261">
        <v>893723</v>
      </c>
      <c r="CW37" s="261">
        <v>912426</v>
      </c>
      <c r="CX37" s="261">
        <v>529844</v>
      </c>
      <c r="CY37" s="261">
        <v>593822</v>
      </c>
      <c r="CZ37" s="261">
        <v>1450102</v>
      </c>
      <c r="DA37" s="261">
        <v>1534497</v>
      </c>
      <c r="DB37" s="261">
        <v>893744</v>
      </c>
      <c r="DC37" s="261">
        <v>912541</v>
      </c>
      <c r="DD37" s="261">
        <v>532167</v>
      </c>
      <c r="DE37" s="261">
        <v>596114</v>
      </c>
      <c r="DF37" s="261">
        <v>1452993</v>
      </c>
      <c r="DG37" s="261">
        <v>1536846</v>
      </c>
      <c r="DH37" s="261">
        <v>893181</v>
      </c>
      <c r="DI37" s="261">
        <v>911082</v>
      </c>
      <c r="DJ37" s="261">
        <v>534929</v>
      </c>
      <c r="DK37" s="261">
        <v>599145</v>
      </c>
      <c r="DL37" s="261">
        <v>1453002</v>
      </c>
      <c r="DM37" s="261">
        <v>1538890</v>
      </c>
      <c r="DN37" s="261">
        <v>890948</v>
      </c>
      <c r="DO37" s="261">
        <v>910059</v>
      </c>
      <c r="DP37" s="261">
        <v>536543</v>
      </c>
      <c r="DQ37" s="261">
        <v>601575</v>
      </c>
      <c r="DR37" s="261">
        <v>1450671</v>
      </c>
      <c r="DS37" s="261">
        <v>1539560</v>
      </c>
      <c r="DT37" s="261">
        <v>887942</v>
      </c>
      <c r="DU37" s="261">
        <v>907608</v>
      </c>
      <c r="DV37" s="261">
        <v>536666</v>
      </c>
      <c r="DW37" s="261">
        <v>603979</v>
      </c>
      <c r="DX37" s="261">
        <v>1450463</v>
      </c>
      <c r="DY37" s="261">
        <v>1540132</v>
      </c>
      <c r="DZ37" s="261">
        <v>885698</v>
      </c>
      <c r="EA37" s="261">
        <v>906367</v>
      </c>
      <c r="EB37" s="261">
        <v>538564</v>
      </c>
      <c r="EC37" s="261">
        <v>605533</v>
      </c>
      <c r="ED37" s="261">
        <v>1451002</v>
      </c>
      <c r="EE37" s="261">
        <v>1539672</v>
      </c>
      <c r="EF37" s="261">
        <v>884704</v>
      </c>
      <c r="EG37" s="261">
        <v>904690</v>
      </c>
      <c r="EH37" s="261">
        <v>539617</v>
      </c>
      <c r="EI37" s="261">
        <v>606313</v>
      </c>
      <c r="EJ37" s="261">
        <v>1446874</v>
      </c>
      <c r="EK37" s="261">
        <v>1536005</v>
      </c>
      <c r="EL37" s="261">
        <v>880682</v>
      </c>
      <c r="EM37" s="261">
        <v>900689</v>
      </c>
      <c r="EN37" s="261">
        <v>539133</v>
      </c>
      <c r="EO37" s="261">
        <v>606129</v>
      </c>
      <c r="EP37" s="261">
        <v>1443640</v>
      </c>
      <c r="EQ37" s="261">
        <v>1534587</v>
      </c>
      <c r="ER37" s="261">
        <v>877827</v>
      </c>
      <c r="ES37" s="261">
        <v>899096</v>
      </c>
      <c r="ET37" s="261">
        <v>538337</v>
      </c>
      <c r="EU37" s="261">
        <v>605919</v>
      </c>
      <c r="EV37" s="261">
        <v>1435815</v>
      </c>
      <c r="EW37" s="261">
        <v>1530971</v>
      </c>
      <c r="EX37" s="261">
        <v>872097</v>
      </c>
      <c r="EY37" s="261">
        <v>895905</v>
      </c>
      <c r="EZ37" s="261">
        <v>536009</v>
      </c>
      <c r="FA37" s="261">
        <v>605274</v>
      </c>
    </row>
    <row r="38" spans="1:157" x14ac:dyDescent="0.2">
      <c r="A38" s="191" t="s">
        <v>44</v>
      </c>
      <c r="B38" s="261" t="e">
        <v>#N/A</v>
      </c>
      <c r="C38" s="261" t="e">
        <v>#N/A</v>
      </c>
      <c r="D38" s="261" t="e">
        <v>#N/A</v>
      </c>
      <c r="E38" s="261" t="e">
        <v>#N/A</v>
      </c>
      <c r="F38" s="261" t="e">
        <v>#N/A</v>
      </c>
      <c r="G38" s="261" t="e">
        <v>#N/A</v>
      </c>
      <c r="H38" s="261" t="e">
        <v>#N/A</v>
      </c>
      <c r="I38" s="261" t="e">
        <v>#N/A</v>
      </c>
      <c r="J38" s="261" t="e">
        <v>#N/A</v>
      </c>
      <c r="K38" s="261" t="e">
        <v>#N/A</v>
      </c>
      <c r="L38" s="261" t="e">
        <v>#N/A</v>
      </c>
      <c r="M38" s="261" t="e">
        <v>#N/A</v>
      </c>
      <c r="N38" s="261" t="e">
        <v>#N/A</v>
      </c>
      <c r="O38" s="261" t="e">
        <v>#N/A</v>
      </c>
      <c r="P38" s="261" t="e">
        <v>#N/A</v>
      </c>
      <c r="Q38" s="261" t="e">
        <v>#N/A</v>
      </c>
      <c r="R38" s="261" t="e">
        <v>#N/A</v>
      </c>
      <c r="S38" s="261" t="e">
        <v>#N/A</v>
      </c>
      <c r="T38" s="261" t="e">
        <v>#N/A</v>
      </c>
      <c r="U38" s="261" t="e">
        <v>#N/A</v>
      </c>
      <c r="V38" s="261" t="e">
        <v>#N/A</v>
      </c>
      <c r="W38" s="261" t="e">
        <v>#N/A</v>
      </c>
      <c r="X38" s="261" t="e">
        <v>#N/A</v>
      </c>
      <c r="Y38" s="261" t="e">
        <v>#N/A</v>
      </c>
      <c r="Z38" s="261" t="e">
        <v>#N/A</v>
      </c>
      <c r="AA38" s="261" t="e">
        <v>#N/A</v>
      </c>
      <c r="AB38" s="261" t="e">
        <v>#N/A</v>
      </c>
      <c r="AC38" s="261" t="e">
        <v>#N/A</v>
      </c>
      <c r="AD38" s="261" t="e">
        <v>#N/A</v>
      </c>
      <c r="AE38" s="261" t="e">
        <v>#N/A</v>
      </c>
      <c r="AF38" s="261" t="e">
        <v>#N/A</v>
      </c>
      <c r="AG38" s="261" t="e">
        <v>#N/A</v>
      </c>
      <c r="AH38" s="261" t="e">
        <v>#N/A</v>
      </c>
      <c r="AI38" s="261" t="e">
        <v>#N/A</v>
      </c>
      <c r="AJ38" s="261" t="e">
        <v>#N/A</v>
      </c>
      <c r="AK38" s="261" t="e">
        <v>#N/A</v>
      </c>
      <c r="AL38" s="261" t="e">
        <v>#N/A</v>
      </c>
      <c r="AM38" s="261" t="e">
        <v>#N/A</v>
      </c>
      <c r="AN38" s="261" t="e">
        <v>#N/A</v>
      </c>
      <c r="AO38" s="261" t="e">
        <v>#N/A</v>
      </c>
      <c r="AP38" s="261" t="e">
        <v>#N/A</v>
      </c>
      <c r="AQ38" s="261" t="e">
        <v>#N/A</v>
      </c>
      <c r="AR38" s="261" t="e">
        <v>#N/A</v>
      </c>
      <c r="AS38" s="261" t="e">
        <v>#N/A</v>
      </c>
      <c r="AT38" s="261" t="e">
        <v>#N/A</v>
      </c>
      <c r="AU38" s="261" t="e">
        <v>#N/A</v>
      </c>
      <c r="AV38" s="261" t="e">
        <v>#N/A</v>
      </c>
      <c r="AW38" s="261" t="e">
        <v>#N/A</v>
      </c>
      <c r="AX38" s="261" t="e">
        <v>#N/A</v>
      </c>
      <c r="AY38" s="261" t="e">
        <v>#N/A</v>
      </c>
      <c r="AZ38" s="261" t="e">
        <v>#N/A</v>
      </c>
      <c r="BA38" s="261" t="e">
        <v>#N/A</v>
      </c>
      <c r="BB38" s="261" t="e">
        <v>#N/A</v>
      </c>
      <c r="BC38" s="261" t="e">
        <v>#N/A</v>
      </c>
      <c r="BD38" s="261" t="e">
        <v>#N/A</v>
      </c>
      <c r="BE38" s="261" t="e">
        <v>#N/A</v>
      </c>
      <c r="BF38" s="261" t="e">
        <v>#N/A</v>
      </c>
      <c r="BG38" s="261" t="e">
        <v>#N/A</v>
      </c>
      <c r="BH38" s="261" t="e">
        <v>#N/A</v>
      </c>
      <c r="BI38" s="261" t="e">
        <v>#N/A</v>
      </c>
      <c r="BJ38" s="261" t="e">
        <v>#N/A</v>
      </c>
      <c r="BK38" s="261" t="e">
        <v>#N/A</v>
      </c>
      <c r="BL38" s="261" t="e">
        <v>#N/A</v>
      </c>
      <c r="BM38" s="261" t="e">
        <v>#N/A</v>
      </c>
      <c r="BN38" s="261" t="e">
        <v>#N/A</v>
      </c>
      <c r="BO38" s="261" t="e">
        <v>#N/A</v>
      </c>
      <c r="BP38" s="261" t="e">
        <v>#N/A</v>
      </c>
      <c r="BQ38" s="261" t="e">
        <v>#N/A</v>
      </c>
      <c r="BR38" s="261" t="e">
        <v>#N/A</v>
      </c>
      <c r="BS38" s="261" t="e">
        <v>#N/A</v>
      </c>
      <c r="BT38" s="261" t="e">
        <v>#N/A</v>
      </c>
      <c r="BU38" s="261" t="e">
        <v>#N/A</v>
      </c>
      <c r="BV38" s="261" t="e">
        <v>#N/A</v>
      </c>
      <c r="BW38" s="261" t="e">
        <v>#N/A</v>
      </c>
      <c r="BX38" s="261" t="e">
        <v>#N/A</v>
      </c>
      <c r="BY38" s="261" t="e">
        <v>#N/A</v>
      </c>
      <c r="BZ38" s="261" t="e">
        <v>#N/A</v>
      </c>
      <c r="CA38" s="261" t="e">
        <v>#N/A</v>
      </c>
      <c r="CB38" s="261" t="e">
        <v>#N/A</v>
      </c>
      <c r="CC38" s="261" t="e">
        <v>#N/A</v>
      </c>
      <c r="CD38" s="261" t="e">
        <v>#N/A</v>
      </c>
      <c r="CE38" s="261" t="e">
        <v>#N/A</v>
      </c>
      <c r="CF38" s="261" t="e">
        <v>#N/A</v>
      </c>
      <c r="CG38" s="261" t="e">
        <v>#N/A</v>
      </c>
      <c r="CH38" s="261" t="e">
        <v>#N/A</v>
      </c>
      <c r="CI38" s="261" t="e">
        <v>#N/A</v>
      </c>
      <c r="CJ38" s="261" t="e">
        <v>#N/A</v>
      </c>
      <c r="CK38" s="261" t="e">
        <v>#N/A</v>
      </c>
      <c r="CL38" s="261" t="e">
        <v>#N/A</v>
      </c>
      <c r="CM38" s="261" t="e">
        <v>#N/A</v>
      </c>
      <c r="CN38" s="261">
        <v>2937213</v>
      </c>
      <c r="CO38" s="261">
        <v>3058876</v>
      </c>
      <c r="CP38" s="261">
        <v>2510954</v>
      </c>
      <c r="CQ38" s="261">
        <v>2591660</v>
      </c>
      <c r="CR38" s="261">
        <v>350540</v>
      </c>
      <c r="CS38" s="261">
        <v>385812</v>
      </c>
      <c r="CT38" s="261">
        <v>2945437</v>
      </c>
      <c r="CU38" s="261">
        <v>3065745</v>
      </c>
      <c r="CV38" s="261">
        <v>2514238</v>
      </c>
      <c r="CW38" s="261">
        <v>2593449</v>
      </c>
      <c r="CX38" s="261">
        <v>352780</v>
      </c>
      <c r="CY38" s="261">
        <v>388059</v>
      </c>
      <c r="CZ38" s="261">
        <v>2953531</v>
      </c>
      <c r="DA38" s="261">
        <v>3072496</v>
      </c>
      <c r="DB38" s="261">
        <v>2517841</v>
      </c>
      <c r="DC38" s="261">
        <v>2595869</v>
      </c>
      <c r="DD38" s="261">
        <v>355125</v>
      </c>
      <c r="DE38" s="261">
        <v>390377</v>
      </c>
      <c r="DF38" s="261">
        <v>2963712</v>
      </c>
      <c r="DG38" s="261">
        <v>3079277</v>
      </c>
      <c r="DH38" s="261">
        <v>2522839</v>
      </c>
      <c r="DI38" s="261">
        <v>2598039</v>
      </c>
      <c r="DJ38" s="261">
        <v>358209</v>
      </c>
      <c r="DK38" s="261">
        <v>393023</v>
      </c>
      <c r="DL38" s="261">
        <v>2972346</v>
      </c>
      <c r="DM38" s="261">
        <v>3086784</v>
      </c>
      <c r="DN38" s="261">
        <v>2526308</v>
      </c>
      <c r="DO38" s="261">
        <v>2600773</v>
      </c>
      <c r="DP38" s="261">
        <v>360646</v>
      </c>
      <c r="DQ38" s="261">
        <v>395248</v>
      </c>
      <c r="DR38" s="261">
        <v>2981334</v>
      </c>
      <c r="DS38" s="261">
        <v>3094077</v>
      </c>
      <c r="DT38" s="261">
        <v>2530209</v>
      </c>
      <c r="DU38" s="261">
        <v>2602743</v>
      </c>
      <c r="DV38" s="261">
        <v>363077</v>
      </c>
      <c r="DW38" s="261">
        <v>397516</v>
      </c>
      <c r="DX38" s="261">
        <v>2989883</v>
      </c>
      <c r="DY38" s="261">
        <v>3101501</v>
      </c>
      <c r="DZ38" s="261">
        <v>2534524</v>
      </c>
      <c r="EA38" s="261">
        <v>2606098</v>
      </c>
      <c r="EB38" s="261">
        <v>365262</v>
      </c>
      <c r="EC38" s="261">
        <v>399489</v>
      </c>
      <c r="ED38" s="261">
        <v>3000001</v>
      </c>
      <c r="EE38" s="261">
        <v>3111381</v>
      </c>
      <c r="EF38" s="261">
        <v>2539487</v>
      </c>
      <c r="EG38" s="261">
        <v>2610697</v>
      </c>
      <c r="EH38" s="261">
        <v>367212</v>
      </c>
      <c r="EI38" s="261">
        <v>401641</v>
      </c>
      <c r="EJ38" s="261">
        <v>3006980</v>
      </c>
      <c r="EK38" s="261">
        <v>3119006</v>
      </c>
      <c r="EL38" s="261">
        <v>2542290</v>
      </c>
      <c r="EM38" s="261">
        <v>2614068</v>
      </c>
      <c r="EN38" s="261">
        <v>369071</v>
      </c>
      <c r="EO38" s="261">
        <v>403491</v>
      </c>
      <c r="EP38" s="261">
        <v>3012629</v>
      </c>
      <c r="EQ38" s="261">
        <v>3127846</v>
      </c>
      <c r="ER38" s="261">
        <v>2544090</v>
      </c>
      <c r="ES38" s="261">
        <v>2618114</v>
      </c>
      <c r="ET38" s="261">
        <v>369984</v>
      </c>
      <c r="EU38" s="261">
        <v>405353</v>
      </c>
      <c r="EV38" s="261">
        <v>3017723</v>
      </c>
      <c r="EW38" s="261">
        <v>3133825</v>
      </c>
      <c r="EX38" s="261">
        <v>2546303</v>
      </c>
      <c r="EY38" s="261">
        <v>2620984</v>
      </c>
      <c r="EZ38" s="261">
        <v>370530</v>
      </c>
      <c r="FA38" s="261">
        <v>406240</v>
      </c>
    </row>
    <row r="39" spans="1:157" x14ac:dyDescent="0.2">
      <c r="A39" s="191" t="s">
        <v>45</v>
      </c>
      <c r="B39" s="261" t="e">
        <v>#N/A</v>
      </c>
      <c r="C39" s="261" t="e">
        <v>#N/A</v>
      </c>
      <c r="D39" s="261" t="e">
        <v>#N/A</v>
      </c>
      <c r="E39" s="261" t="e">
        <v>#N/A</v>
      </c>
      <c r="F39" s="261" t="e">
        <v>#N/A</v>
      </c>
      <c r="G39" s="261" t="e">
        <v>#N/A</v>
      </c>
      <c r="H39" s="261" t="e">
        <v>#N/A</v>
      </c>
      <c r="I39" s="261" t="e">
        <v>#N/A</v>
      </c>
      <c r="J39" s="261" t="e">
        <v>#N/A</v>
      </c>
      <c r="K39" s="261" t="e">
        <v>#N/A</v>
      </c>
      <c r="L39" s="261" t="e">
        <v>#N/A</v>
      </c>
      <c r="M39" s="261" t="e">
        <v>#N/A</v>
      </c>
      <c r="N39" s="261" t="e">
        <v>#N/A</v>
      </c>
      <c r="O39" s="261" t="e">
        <v>#N/A</v>
      </c>
      <c r="P39" s="261" t="e">
        <v>#N/A</v>
      </c>
      <c r="Q39" s="261" t="e">
        <v>#N/A</v>
      </c>
      <c r="R39" s="261" t="e">
        <v>#N/A</v>
      </c>
      <c r="S39" s="261" t="e">
        <v>#N/A</v>
      </c>
      <c r="T39" s="261" t="e">
        <v>#N/A</v>
      </c>
      <c r="U39" s="261" t="e">
        <v>#N/A</v>
      </c>
      <c r="V39" s="261" t="e">
        <v>#N/A</v>
      </c>
      <c r="W39" s="261" t="e">
        <v>#N/A</v>
      </c>
      <c r="X39" s="261" t="e">
        <v>#N/A</v>
      </c>
      <c r="Y39" s="261" t="e">
        <v>#N/A</v>
      </c>
      <c r="Z39" s="261" t="e">
        <v>#N/A</v>
      </c>
      <c r="AA39" s="261" t="e">
        <v>#N/A</v>
      </c>
      <c r="AB39" s="261" t="e">
        <v>#N/A</v>
      </c>
      <c r="AC39" s="261" t="e">
        <v>#N/A</v>
      </c>
      <c r="AD39" s="261" t="e">
        <v>#N/A</v>
      </c>
      <c r="AE39" s="261" t="e">
        <v>#N/A</v>
      </c>
      <c r="AF39" s="261" t="e">
        <v>#N/A</v>
      </c>
      <c r="AG39" s="261" t="e">
        <v>#N/A</v>
      </c>
      <c r="AH39" s="261" t="e">
        <v>#N/A</v>
      </c>
      <c r="AI39" s="261" t="e">
        <v>#N/A</v>
      </c>
      <c r="AJ39" s="261" t="e">
        <v>#N/A</v>
      </c>
      <c r="AK39" s="261" t="e">
        <v>#N/A</v>
      </c>
      <c r="AL39" s="261" t="e">
        <v>#N/A</v>
      </c>
      <c r="AM39" s="261" t="e">
        <v>#N/A</v>
      </c>
      <c r="AN39" s="261" t="e">
        <v>#N/A</v>
      </c>
      <c r="AO39" s="261" t="e">
        <v>#N/A</v>
      </c>
      <c r="AP39" s="261" t="e">
        <v>#N/A</v>
      </c>
      <c r="AQ39" s="261" t="e">
        <v>#N/A</v>
      </c>
      <c r="AR39" s="261" t="e">
        <v>#N/A</v>
      </c>
      <c r="AS39" s="261" t="e">
        <v>#N/A</v>
      </c>
      <c r="AT39" s="261" t="e">
        <v>#N/A</v>
      </c>
      <c r="AU39" s="261" t="e">
        <v>#N/A</v>
      </c>
      <c r="AV39" s="261" t="e">
        <v>#N/A</v>
      </c>
      <c r="AW39" s="261" t="e">
        <v>#N/A</v>
      </c>
      <c r="AX39" s="261" t="e">
        <v>#N/A</v>
      </c>
      <c r="AY39" s="261" t="e">
        <v>#N/A</v>
      </c>
      <c r="AZ39" s="261" t="e">
        <v>#N/A</v>
      </c>
      <c r="BA39" s="261" t="e">
        <v>#N/A</v>
      </c>
      <c r="BB39" s="261" t="e">
        <v>#N/A</v>
      </c>
      <c r="BC39" s="261" t="e">
        <v>#N/A</v>
      </c>
      <c r="BD39" s="261" t="e">
        <v>#N/A</v>
      </c>
      <c r="BE39" s="261" t="e">
        <v>#N/A</v>
      </c>
      <c r="BF39" s="261" t="e">
        <v>#N/A</v>
      </c>
      <c r="BG39" s="261" t="e">
        <v>#N/A</v>
      </c>
      <c r="BH39" s="261" t="e">
        <v>#N/A</v>
      </c>
      <c r="BI39" s="261" t="e">
        <v>#N/A</v>
      </c>
      <c r="BJ39" s="261" t="e">
        <v>#N/A</v>
      </c>
      <c r="BK39" s="261" t="e">
        <v>#N/A</v>
      </c>
      <c r="BL39" s="261" t="e">
        <v>#N/A</v>
      </c>
      <c r="BM39" s="261" t="e">
        <v>#N/A</v>
      </c>
      <c r="BN39" s="261" t="e">
        <v>#N/A</v>
      </c>
      <c r="BO39" s="261" t="e">
        <v>#N/A</v>
      </c>
      <c r="BP39" s="261" t="e">
        <v>#N/A</v>
      </c>
      <c r="BQ39" s="261" t="e">
        <v>#N/A</v>
      </c>
      <c r="BR39" s="261" t="e">
        <v>#N/A</v>
      </c>
      <c r="BS39" s="261" t="e">
        <v>#N/A</v>
      </c>
      <c r="BT39" s="261" t="e">
        <v>#N/A</v>
      </c>
      <c r="BU39" s="261" t="e">
        <v>#N/A</v>
      </c>
      <c r="BV39" s="261" t="e">
        <v>#N/A</v>
      </c>
      <c r="BW39" s="261" t="e">
        <v>#N/A</v>
      </c>
      <c r="BX39" s="261" t="e">
        <v>#N/A</v>
      </c>
      <c r="BY39" s="261" t="e">
        <v>#N/A</v>
      </c>
      <c r="BZ39" s="261" t="e">
        <v>#N/A</v>
      </c>
      <c r="CA39" s="261" t="e">
        <v>#N/A</v>
      </c>
      <c r="CB39" s="261" t="e">
        <v>#N/A</v>
      </c>
      <c r="CC39" s="261" t="e">
        <v>#N/A</v>
      </c>
      <c r="CD39" s="261" t="e">
        <v>#N/A</v>
      </c>
      <c r="CE39" s="261" t="e">
        <v>#N/A</v>
      </c>
      <c r="CF39" s="261" t="e">
        <v>#N/A</v>
      </c>
      <c r="CG39" s="261" t="e">
        <v>#N/A</v>
      </c>
      <c r="CH39" s="261" t="e">
        <v>#N/A</v>
      </c>
      <c r="CI39" s="261" t="e">
        <v>#N/A</v>
      </c>
      <c r="CJ39" s="261" t="e">
        <v>#N/A</v>
      </c>
      <c r="CK39" s="261" t="e">
        <v>#N/A</v>
      </c>
      <c r="CL39" s="261" t="e">
        <v>#N/A</v>
      </c>
      <c r="CM39" s="261" t="e">
        <v>#N/A</v>
      </c>
      <c r="CN39" s="261">
        <v>497258</v>
      </c>
      <c r="CO39" s="261">
        <v>493472</v>
      </c>
      <c r="CP39" s="261">
        <v>455141</v>
      </c>
      <c r="CQ39" s="261">
        <v>450827</v>
      </c>
      <c r="CR39" s="261">
        <v>4235</v>
      </c>
      <c r="CS39" s="261">
        <v>2862</v>
      </c>
      <c r="CT39" s="261">
        <v>500509</v>
      </c>
      <c r="CU39" s="261">
        <v>497009</v>
      </c>
      <c r="CV39" s="261">
        <v>457315</v>
      </c>
      <c r="CW39" s="261">
        <v>453055</v>
      </c>
      <c r="CX39" s="261">
        <v>4629</v>
      </c>
      <c r="CY39" s="261">
        <v>3273</v>
      </c>
      <c r="CZ39" s="261">
        <v>504199</v>
      </c>
      <c r="DA39" s="261">
        <v>499969</v>
      </c>
      <c r="DB39" s="261">
        <v>459964</v>
      </c>
      <c r="DC39" s="261">
        <v>455072</v>
      </c>
      <c r="DD39" s="261">
        <v>4966</v>
      </c>
      <c r="DE39" s="261">
        <v>3580</v>
      </c>
      <c r="DF39" s="261">
        <v>509669</v>
      </c>
      <c r="DG39" s="261">
        <v>504489</v>
      </c>
      <c r="DH39" s="261">
        <v>464222</v>
      </c>
      <c r="DI39" s="261">
        <v>458540</v>
      </c>
      <c r="DJ39" s="261">
        <v>5054</v>
      </c>
      <c r="DK39" s="261">
        <v>3655</v>
      </c>
      <c r="DL39" s="261">
        <v>514297</v>
      </c>
      <c r="DM39" s="261">
        <v>508360</v>
      </c>
      <c r="DN39" s="261">
        <v>467892</v>
      </c>
      <c r="DO39" s="261">
        <v>461652</v>
      </c>
      <c r="DP39" s="261">
        <v>5191</v>
      </c>
      <c r="DQ39" s="261">
        <v>3743</v>
      </c>
      <c r="DR39" s="261">
        <v>519201</v>
      </c>
      <c r="DS39" s="261">
        <v>512294</v>
      </c>
      <c r="DT39" s="261">
        <v>471994</v>
      </c>
      <c r="DU39" s="261">
        <v>464940</v>
      </c>
      <c r="DV39" s="261">
        <v>5331</v>
      </c>
      <c r="DW39" s="261">
        <v>3890</v>
      </c>
      <c r="DX39" s="261">
        <v>524720</v>
      </c>
      <c r="DY39" s="261">
        <v>517417</v>
      </c>
      <c r="DZ39" s="261">
        <v>476653</v>
      </c>
      <c r="EA39" s="261">
        <v>469096</v>
      </c>
      <c r="EB39" s="261">
        <v>5566</v>
      </c>
      <c r="EC39" s="261">
        <v>4031</v>
      </c>
      <c r="ED39" s="261">
        <v>530462</v>
      </c>
      <c r="EE39" s="261">
        <v>523400</v>
      </c>
      <c r="EF39" s="261">
        <v>481468</v>
      </c>
      <c r="EG39" s="261">
        <v>473900</v>
      </c>
      <c r="EH39" s="261">
        <v>5794</v>
      </c>
      <c r="EI39" s="261">
        <v>4260</v>
      </c>
      <c r="EJ39" s="261">
        <v>534397</v>
      </c>
      <c r="EK39" s="261">
        <v>527421</v>
      </c>
      <c r="EL39" s="261">
        <v>485038</v>
      </c>
      <c r="EM39" s="261">
        <v>477304</v>
      </c>
      <c r="EN39" s="261">
        <v>5894</v>
      </c>
      <c r="EO39" s="261">
        <v>4367</v>
      </c>
      <c r="EP39" s="261">
        <v>538637</v>
      </c>
      <c r="EQ39" s="261">
        <v>531486</v>
      </c>
      <c r="ER39" s="261">
        <v>488649</v>
      </c>
      <c r="ES39" s="261">
        <v>480557</v>
      </c>
      <c r="ET39" s="261">
        <v>6102</v>
      </c>
      <c r="EU39" s="261">
        <v>4535</v>
      </c>
      <c r="EV39" s="261">
        <v>544101</v>
      </c>
      <c r="EW39" s="261">
        <v>536476</v>
      </c>
      <c r="EX39" s="261">
        <v>493337</v>
      </c>
      <c r="EY39" s="261">
        <v>484782</v>
      </c>
      <c r="EZ39" s="261">
        <v>6358</v>
      </c>
      <c r="FA39" s="261">
        <v>4688</v>
      </c>
    </row>
    <row r="40" spans="1:157" x14ac:dyDescent="0.2">
      <c r="A40" s="191" t="s">
        <v>46</v>
      </c>
      <c r="B40" s="261" t="e">
        <v>#N/A</v>
      </c>
      <c r="C40" s="261" t="e">
        <v>#N/A</v>
      </c>
      <c r="D40" s="261" t="e">
        <v>#N/A</v>
      </c>
      <c r="E40" s="261" t="e">
        <v>#N/A</v>
      </c>
      <c r="F40" s="261" t="e">
        <v>#N/A</v>
      </c>
      <c r="G40" s="261" t="e">
        <v>#N/A</v>
      </c>
      <c r="H40" s="261" t="e">
        <v>#N/A</v>
      </c>
      <c r="I40" s="261" t="e">
        <v>#N/A</v>
      </c>
      <c r="J40" s="261" t="e">
        <v>#N/A</v>
      </c>
      <c r="K40" s="261" t="e">
        <v>#N/A</v>
      </c>
      <c r="L40" s="261" t="e">
        <v>#N/A</v>
      </c>
      <c r="M40" s="261" t="e">
        <v>#N/A</v>
      </c>
      <c r="N40" s="261" t="e">
        <v>#N/A</v>
      </c>
      <c r="O40" s="261" t="e">
        <v>#N/A</v>
      </c>
      <c r="P40" s="261" t="e">
        <v>#N/A</v>
      </c>
      <c r="Q40" s="261" t="e">
        <v>#N/A</v>
      </c>
      <c r="R40" s="261" t="e">
        <v>#N/A</v>
      </c>
      <c r="S40" s="261" t="e">
        <v>#N/A</v>
      </c>
      <c r="T40" s="261" t="e">
        <v>#N/A</v>
      </c>
      <c r="U40" s="261" t="e">
        <v>#N/A</v>
      </c>
      <c r="V40" s="261" t="e">
        <v>#N/A</v>
      </c>
      <c r="W40" s="261" t="e">
        <v>#N/A</v>
      </c>
      <c r="X40" s="261" t="e">
        <v>#N/A</v>
      </c>
      <c r="Y40" s="261" t="e">
        <v>#N/A</v>
      </c>
      <c r="Z40" s="261" t="e">
        <v>#N/A</v>
      </c>
      <c r="AA40" s="261" t="e">
        <v>#N/A</v>
      </c>
      <c r="AB40" s="261" t="e">
        <v>#N/A</v>
      </c>
      <c r="AC40" s="261" t="e">
        <v>#N/A</v>
      </c>
      <c r="AD40" s="261" t="e">
        <v>#N/A</v>
      </c>
      <c r="AE40" s="261" t="e">
        <v>#N/A</v>
      </c>
      <c r="AF40" s="261" t="e">
        <v>#N/A</v>
      </c>
      <c r="AG40" s="261" t="e">
        <v>#N/A</v>
      </c>
      <c r="AH40" s="261" t="e">
        <v>#N/A</v>
      </c>
      <c r="AI40" s="261" t="e">
        <v>#N/A</v>
      </c>
      <c r="AJ40" s="261" t="e">
        <v>#N/A</v>
      </c>
      <c r="AK40" s="261" t="e">
        <v>#N/A</v>
      </c>
      <c r="AL40" s="261" t="e">
        <v>#N/A</v>
      </c>
      <c r="AM40" s="261" t="e">
        <v>#N/A</v>
      </c>
      <c r="AN40" s="261" t="e">
        <v>#N/A</v>
      </c>
      <c r="AO40" s="261" t="e">
        <v>#N/A</v>
      </c>
      <c r="AP40" s="261" t="e">
        <v>#N/A</v>
      </c>
      <c r="AQ40" s="261" t="e">
        <v>#N/A</v>
      </c>
      <c r="AR40" s="261" t="e">
        <v>#N/A</v>
      </c>
      <c r="AS40" s="261" t="e">
        <v>#N/A</v>
      </c>
      <c r="AT40" s="261" t="e">
        <v>#N/A</v>
      </c>
      <c r="AU40" s="261" t="e">
        <v>#N/A</v>
      </c>
      <c r="AV40" s="261" t="e">
        <v>#N/A</v>
      </c>
      <c r="AW40" s="261" t="e">
        <v>#N/A</v>
      </c>
      <c r="AX40" s="261" t="e">
        <v>#N/A</v>
      </c>
      <c r="AY40" s="261" t="e">
        <v>#N/A</v>
      </c>
      <c r="AZ40" s="261" t="e">
        <v>#N/A</v>
      </c>
      <c r="BA40" s="261" t="e">
        <v>#N/A</v>
      </c>
      <c r="BB40" s="261" t="e">
        <v>#N/A</v>
      </c>
      <c r="BC40" s="261" t="e">
        <v>#N/A</v>
      </c>
      <c r="BD40" s="261" t="e">
        <v>#N/A</v>
      </c>
      <c r="BE40" s="261" t="e">
        <v>#N/A</v>
      </c>
      <c r="BF40" s="261" t="e">
        <v>#N/A</v>
      </c>
      <c r="BG40" s="261" t="e">
        <v>#N/A</v>
      </c>
      <c r="BH40" s="261" t="e">
        <v>#N/A</v>
      </c>
      <c r="BI40" s="261" t="e">
        <v>#N/A</v>
      </c>
      <c r="BJ40" s="261" t="e">
        <v>#N/A</v>
      </c>
      <c r="BK40" s="261" t="e">
        <v>#N/A</v>
      </c>
      <c r="BL40" s="261" t="e">
        <v>#N/A</v>
      </c>
      <c r="BM40" s="261" t="e">
        <v>#N/A</v>
      </c>
      <c r="BN40" s="261" t="e">
        <v>#N/A</v>
      </c>
      <c r="BO40" s="261" t="e">
        <v>#N/A</v>
      </c>
      <c r="BP40" s="261" t="e">
        <v>#N/A</v>
      </c>
      <c r="BQ40" s="261" t="e">
        <v>#N/A</v>
      </c>
      <c r="BR40" s="261" t="e">
        <v>#N/A</v>
      </c>
      <c r="BS40" s="261" t="e">
        <v>#N/A</v>
      </c>
      <c r="BT40" s="261" t="e">
        <v>#N/A</v>
      </c>
      <c r="BU40" s="261" t="e">
        <v>#N/A</v>
      </c>
      <c r="BV40" s="261" t="e">
        <v>#N/A</v>
      </c>
      <c r="BW40" s="261" t="e">
        <v>#N/A</v>
      </c>
      <c r="BX40" s="261" t="e">
        <v>#N/A</v>
      </c>
      <c r="BY40" s="261" t="e">
        <v>#N/A</v>
      </c>
      <c r="BZ40" s="261" t="e">
        <v>#N/A</v>
      </c>
      <c r="CA40" s="261" t="e">
        <v>#N/A</v>
      </c>
      <c r="CB40" s="261" t="e">
        <v>#N/A</v>
      </c>
      <c r="CC40" s="261" t="e">
        <v>#N/A</v>
      </c>
      <c r="CD40" s="261" t="e">
        <v>#N/A</v>
      </c>
      <c r="CE40" s="261" t="e">
        <v>#N/A</v>
      </c>
      <c r="CF40" s="261" t="e">
        <v>#N/A</v>
      </c>
      <c r="CG40" s="261" t="e">
        <v>#N/A</v>
      </c>
      <c r="CH40" s="261" t="e">
        <v>#N/A</v>
      </c>
      <c r="CI40" s="261" t="e">
        <v>#N/A</v>
      </c>
      <c r="CJ40" s="261" t="e">
        <v>#N/A</v>
      </c>
      <c r="CK40" s="261" t="e">
        <v>#N/A</v>
      </c>
      <c r="CL40" s="261" t="e">
        <v>#N/A</v>
      </c>
      <c r="CM40" s="261" t="e">
        <v>#N/A</v>
      </c>
      <c r="CN40" s="261">
        <v>908128</v>
      </c>
      <c r="CO40" s="261">
        <v>921463</v>
      </c>
      <c r="CP40" s="261">
        <v>827340</v>
      </c>
      <c r="CQ40" s="261">
        <v>840923</v>
      </c>
      <c r="CR40" s="261">
        <v>49150</v>
      </c>
      <c r="CS40" s="261">
        <v>47604</v>
      </c>
      <c r="CT40" s="261">
        <v>914129</v>
      </c>
      <c r="CU40" s="261">
        <v>926785</v>
      </c>
      <c r="CV40" s="261">
        <v>831180</v>
      </c>
      <c r="CW40" s="261">
        <v>844324</v>
      </c>
      <c r="CX40" s="261">
        <v>50226</v>
      </c>
      <c r="CY40" s="261">
        <v>48432</v>
      </c>
      <c r="CZ40" s="261">
        <v>921143</v>
      </c>
      <c r="DA40" s="261">
        <v>932548</v>
      </c>
      <c r="DB40" s="261">
        <v>835746</v>
      </c>
      <c r="DC40" s="261">
        <v>847834</v>
      </c>
      <c r="DD40" s="261">
        <v>51103</v>
      </c>
      <c r="DE40" s="261">
        <v>49272</v>
      </c>
      <c r="DF40" s="261">
        <v>928270</v>
      </c>
      <c r="DG40" s="261">
        <v>937543</v>
      </c>
      <c r="DH40" s="261">
        <v>840394</v>
      </c>
      <c r="DI40" s="261">
        <v>850755</v>
      </c>
      <c r="DJ40" s="261">
        <v>52287</v>
      </c>
      <c r="DK40" s="261">
        <v>50169</v>
      </c>
      <c r="DL40" s="261">
        <v>936181</v>
      </c>
      <c r="DM40" s="261">
        <v>943774</v>
      </c>
      <c r="DN40" s="261">
        <v>844568</v>
      </c>
      <c r="DO40" s="261">
        <v>853574</v>
      </c>
      <c r="DP40" s="261">
        <v>53791</v>
      </c>
      <c r="DQ40" s="261">
        <v>51311</v>
      </c>
      <c r="DR40" s="261">
        <v>943017</v>
      </c>
      <c r="DS40" s="261">
        <v>949042</v>
      </c>
      <c r="DT40" s="261">
        <v>848352</v>
      </c>
      <c r="DU40" s="261">
        <v>856069</v>
      </c>
      <c r="DV40" s="261">
        <v>54940</v>
      </c>
      <c r="DW40" s="261">
        <v>52249</v>
      </c>
      <c r="DX40" s="261">
        <v>950744</v>
      </c>
      <c r="DY40" s="261">
        <v>955739</v>
      </c>
      <c r="DZ40" s="261">
        <v>852401</v>
      </c>
      <c r="EA40" s="261">
        <v>859148</v>
      </c>
      <c r="EB40" s="261">
        <v>56421</v>
      </c>
      <c r="EC40" s="261">
        <v>53609</v>
      </c>
      <c r="ED40" s="261">
        <v>956576</v>
      </c>
      <c r="EE40" s="261">
        <v>960422</v>
      </c>
      <c r="EF40" s="261">
        <v>855684</v>
      </c>
      <c r="EG40" s="261">
        <v>861531</v>
      </c>
      <c r="EH40" s="261">
        <v>57472</v>
      </c>
      <c r="EI40" s="261">
        <v>54374</v>
      </c>
      <c r="EJ40" s="261">
        <v>960937</v>
      </c>
      <c r="EK40" s="261">
        <v>964575</v>
      </c>
      <c r="EL40" s="261">
        <v>857279</v>
      </c>
      <c r="EM40" s="261">
        <v>863028</v>
      </c>
      <c r="EN40" s="261">
        <v>58701</v>
      </c>
      <c r="EO40" s="261">
        <v>55557</v>
      </c>
      <c r="EP40" s="261">
        <v>964970</v>
      </c>
      <c r="EQ40" s="261">
        <v>967601</v>
      </c>
      <c r="ER40" s="261">
        <v>859235</v>
      </c>
      <c r="ES40" s="261">
        <v>864495</v>
      </c>
      <c r="ET40" s="261">
        <v>59814</v>
      </c>
      <c r="EU40" s="261">
        <v>56349</v>
      </c>
      <c r="EV40" s="261">
        <v>967813</v>
      </c>
      <c r="EW40" s="261">
        <v>969739</v>
      </c>
      <c r="EX40" s="261">
        <v>860463</v>
      </c>
      <c r="EY40" s="261">
        <v>864929</v>
      </c>
      <c r="EZ40" s="261">
        <v>60836</v>
      </c>
      <c r="FA40" s="261">
        <v>57293</v>
      </c>
    </row>
    <row r="41" spans="1:157" s="90" customFormat="1" x14ac:dyDescent="0.2">
      <c r="A41" s="191" t="s">
        <v>47</v>
      </c>
      <c r="B41" s="261" t="e">
        <v>#N/A</v>
      </c>
      <c r="C41" s="261" t="e">
        <v>#N/A</v>
      </c>
      <c r="D41" s="261" t="e">
        <v>#N/A</v>
      </c>
      <c r="E41" s="261" t="e">
        <v>#N/A</v>
      </c>
      <c r="F41" s="261" t="e">
        <v>#N/A</v>
      </c>
      <c r="G41" s="261" t="e">
        <v>#N/A</v>
      </c>
      <c r="H41" s="261" t="e">
        <v>#N/A</v>
      </c>
      <c r="I41" s="261" t="e">
        <v>#N/A</v>
      </c>
      <c r="J41" s="261" t="e">
        <v>#N/A</v>
      </c>
      <c r="K41" s="261" t="e">
        <v>#N/A</v>
      </c>
      <c r="L41" s="261" t="e">
        <v>#N/A</v>
      </c>
      <c r="M41" s="261" t="e">
        <v>#N/A</v>
      </c>
      <c r="N41" s="261" t="e">
        <v>#N/A</v>
      </c>
      <c r="O41" s="261" t="e">
        <v>#N/A</v>
      </c>
      <c r="P41" s="261" t="e">
        <v>#N/A</v>
      </c>
      <c r="Q41" s="261" t="e">
        <v>#N/A</v>
      </c>
      <c r="R41" s="261" t="e">
        <v>#N/A</v>
      </c>
      <c r="S41" s="261" t="e">
        <v>#N/A</v>
      </c>
      <c r="T41" s="261" t="e">
        <v>#N/A</v>
      </c>
      <c r="U41" s="261" t="e">
        <v>#N/A</v>
      </c>
      <c r="V41" s="261" t="e">
        <v>#N/A</v>
      </c>
      <c r="W41" s="261" t="e">
        <v>#N/A</v>
      </c>
      <c r="X41" s="261" t="e">
        <v>#N/A</v>
      </c>
      <c r="Y41" s="261" t="e">
        <v>#N/A</v>
      </c>
      <c r="Z41" s="261" t="e">
        <v>#N/A</v>
      </c>
      <c r="AA41" s="261" t="e">
        <v>#N/A</v>
      </c>
      <c r="AB41" s="261" t="e">
        <v>#N/A</v>
      </c>
      <c r="AC41" s="261" t="e">
        <v>#N/A</v>
      </c>
      <c r="AD41" s="261" t="e">
        <v>#N/A</v>
      </c>
      <c r="AE41" s="261" t="e">
        <v>#N/A</v>
      </c>
      <c r="AF41" s="261" t="e">
        <v>#N/A</v>
      </c>
      <c r="AG41" s="261" t="e">
        <v>#N/A</v>
      </c>
      <c r="AH41" s="261" t="e">
        <v>#N/A</v>
      </c>
      <c r="AI41" s="261" t="e">
        <v>#N/A</v>
      </c>
      <c r="AJ41" s="261" t="e">
        <v>#N/A</v>
      </c>
      <c r="AK41" s="261" t="e">
        <v>#N/A</v>
      </c>
      <c r="AL41" s="261" t="e">
        <v>#N/A</v>
      </c>
      <c r="AM41" s="261" t="e">
        <v>#N/A</v>
      </c>
      <c r="AN41" s="261" t="e">
        <v>#N/A</v>
      </c>
      <c r="AO41" s="261" t="e">
        <v>#N/A</v>
      </c>
      <c r="AP41" s="261" t="e">
        <v>#N/A</v>
      </c>
      <c r="AQ41" s="261" t="e">
        <v>#N/A</v>
      </c>
      <c r="AR41" s="261" t="e">
        <v>#N/A</v>
      </c>
      <c r="AS41" s="261" t="e">
        <v>#N/A</v>
      </c>
      <c r="AT41" s="261" t="e">
        <v>#N/A</v>
      </c>
      <c r="AU41" s="261" t="e">
        <v>#N/A</v>
      </c>
      <c r="AV41" s="261" t="e">
        <v>#N/A</v>
      </c>
      <c r="AW41" s="261" t="e">
        <v>#N/A</v>
      </c>
      <c r="AX41" s="261" t="e">
        <v>#N/A</v>
      </c>
      <c r="AY41" s="261" t="e">
        <v>#N/A</v>
      </c>
      <c r="AZ41" s="261" t="e">
        <v>#N/A</v>
      </c>
      <c r="BA41" s="261" t="e">
        <v>#N/A</v>
      </c>
      <c r="BB41" s="261" t="e">
        <v>#N/A</v>
      </c>
      <c r="BC41" s="261" t="e">
        <v>#N/A</v>
      </c>
      <c r="BD41" s="261" t="e">
        <v>#N/A</v>
      </c>
      <c r="BE41" s="261" t="e">
        <v>#N/A</v>
      </c>
      <c r="BF41" s="261" t="e">
        <v>#N/A</v>
      </c>
      <c r="BG41" s="261" t="e">
        <v>#N/A</v>
      </c>
      <c r="BH41" s="261" t="e">
        <v>#N/A</v>
      </c>
      <c r="BI41" s="261" t="e">
        <v>#N/A</v>
      </c>
      <c r="BJ41" s="261" t="e">
        <v>#N/A</v>
      </c>
      <c r="BK41" s="261" t="e">
        <v>#N/A</v>
      </c>
      <c r="BL41" s="261" t="e">
        <v>#N/A</v>
      </c>
      <c r="BM41" s="261" t="e">
        <v>#N/A</v>
      </c>
      <c r="BN41" s="261" t="e">
        <v>#N/A</v>
      </c>
      <c r="BO41" s="261" t="e">
        <v>#N/A</v>
      </c>
      <c r="BP41" s="261" t="e">
        <v>#N/A</v>
      </c>
      <c r="BQ41" s="261" t="e">
        <v>#N/A</v>
      </c>
      <c r="BR41" s="261" t="e">
        <v>#N/A</v>
      </c>
      <c r="BS41" s="261" t="e">
        <v>#N/A</v>
      </c>
      <c r="BT41" s="261" t="e">
        <v>#N/A</v>
      </c>
      <c r="BU41" s="261" t="e">
        <v>#N/A</v>
      </c>
      <c r="BV41" s="261" t="e">
        <v>#N/A</v>
      </c>
      <c r="BW41" s="261" t="e">
        <v>#N/A</v>
      </c>
      <c r="BX41" s="261" t="e">
        <v>#N/A</v>
      </c>
      <c r="BY41" s="261" t="e">
        <v>#N/A</v>
      </c>
      <c r="BZ41" s="261" t="e">
        <v>#N/A</v>
      </c>
      <c r="CA41" s="261" t="e">
        <v>#N/A</v>
      </c>
      <c r="CB41" s="261" t="e">
        <v>#N/A</v>
      </c>
      <c r="CC41" s="261" t="e">
        <v>#N/A</v>
      </c>
      <c r="CD41" s="261" t="e">
        <v>#N/A</v>
      </c>
      <c r="CE41" s="261" t="e">
        <v>#N/A</v>
      </c>
      <c r="CF41" s="261" t="e">
        <v>#N/A</v>
      </c>
      <c r="CG41" s="261" t="e">
        <v>#N/A</v>
      </c>
      <c r="CH41" s="261" t="e">
        <v>#N/A</v>
      </c>
      <c r="CI41" s="261" t="e">
        <v>#N/A</v>
      </c>
      <c r="CJ41" s="261" t="e">
        <v>#N/A</v>
      </c>
      <c r="CK41" s="261" t="e">
        <v>#N/A</v>
      </c>
      <c r="CL41" s="261" t="e">
        <v>#N/A</v>
      </c>
      <c r="CM41" s="261" t="e">
        <v>#N/A</v>
      </c>
      <c r="CN41" s="261">
        <v>1364152</v>
      </c>
      <c r="CO41" s="261">
        <v>1338331</v>
      </c>
      <c r="CP41" s="261">
        <v>1097567</v>
      </c>
      <c r="CQ41" s="261">
        <v>1054535</v>
      </c>
      <c r="CR41" s="261">
        <v>129519</v>
      </c>
      <c r="CS41" s="261">
        <v>127170</v>
      </c>
      <c r="CT41" s="261">
        <v>1367927</v>
      </c>
      <c r="CU41" s="261">
        <v>1345187</v>
      </c>
      <c r="CV41" s="261">
        <v>1096721</v>
      </c>
      <c r="CW41" s="261">
        <v>1055902</v>
      </c>
      <c r="CX41" s="261">
        <v>131545</v>
      </c>
      <c r="CY41" s="261">
        <v>129547</v>
      </c>
      <c r="CZ41" s="261">
        <v>1383037</v>
      </c>
      <c r="DA41" s="261">
        <v>1361633</v>
      </c>
      <c r="DB41" s="261">
        <v>1103271</v>
      </c>
      <c r="DC41" s="261">
        <v>1063184</v>
      </c>
      <c r="DD41" s="261">
        <v>136475</v>
      </c>
      <c r="DE41" s="261">
        <v>134475</v>
      </c>
      <c r="DF41" s="261">
        <v>1397895</v>
      </c>
      <c r="DG41" s="261">
        <v>1379061</v>
      </c>
      <c r="DH41" s="261">
        <v>1110535</v>
      </c>
      <c r="DI41" s="261">
        <v>1071459</v>
      </c>
      <c r="DJ41" s="261">
        <v>139541</v>
      </c>
      <c r="DK41" s="261">
        <v>138043</v>
      </c>
      <c r="DL41" s="261">
        <v>1417645</v>
      </c>
      <c r="DM41" s="261">
        <v>1401290</v>
      </c>
      <c r="DN41" s="261">
        <v>1121054</v>
      </c>
      <c r="DO41" s="261">
        <v>1082413</v>
      </c>
      <c r="DP41" s="261">
        <v>144085</v>
      </c>
      <c r="DQ41" s="261">
        <v>143384</v>
      </c>
      <c r="DR41" s="261">
        <v>1441092</v>
      </c>
      <c r="DS41" s="261">
        <v>1427439</v>
      </c>
      <c r="DT41" s="261">
        <v>1133319</v>
      </c>
      <c r="DU41" s="261">
        <v>1095525</v>
      </c>
      <c r="DV41" s="261">
        <v>149995</v>
      </c>
      <c r="DW41" s="261">
        <v>150103</v>
      </c>
      <c r="DX41" s="261">
        <v>1465784</v>
      </c>
      <c r="DY41" s="261">
        <v>1453771</v>
      </c>
      <c r="DZ41" s="261">
        <v>1146020</v>
      </c>
      <c r="EA41" s="261">
        <v>1107810</v>
      </c>
      <c r="EB41" s="261">
        <v>156746</v>
      </c>
      <c r="EC41" s="261">
        <v>157758</v>
      </c>
      <c r="ED41" s="261">
        <v>1491237</v>
      </c>
      <c r="EE41" s="261">
        <v>1480860</v>
      </c>
      <c r="EF41" s="261">
        <v>1158741</v>
      </c>
      <c r="EG41" s="261">
        <v>1120314</v>
      </c>
      <c r="EH41" s="261">
        <v>163813</v>
      </c>
      <c r="EI41" s="261">
        <v>165889</v>
      </c>
      <c r="EJ41" s="261">
        <v>1520265</v>
      </c>
      <c r="EK41" s="261">
        <v>1510460</v>
      </c>
      <c r="EL41" s="261">
        <v>1175369</v>
      </c>
      <c r="EM41" s="261">
        <v>1136367</v>
      </c>
      <c r="EN41" s="261">
        <v>170723</v>
      </c>
      <c r="EO41" s="261">
        <v>173512</v>
      </c>
      <c r="EP41" s="261">
        <v>1549505</v>
      </c>
      <c r="EQ41" s="261">
        <v>1541266</v>
      </c>
      <c r="ER41" s="261">
        <v>1191612</v>
      </c>
      <c r="ES41" s="261">
        <v>1152469</v>
      </c>
      <c r="ET41" s="261">
        <v>177061</v>
      </c>
      <c r="EU41" s="261">
        <v>180680</v>
      </c>
      <c r="EV41" s="261">
        <v>1572640</v>
      </c>
      <c r="EW41" s="261">
        <v>1565619</v>
      </c>
      <c r="EX41" s="261">
        <v>1203517</v>
      </c>
      <c r="EY41" s="261">
        <v>1164189</v>
      </c>
      <c r="EZ41" s="261">
        <v>182485</v>
      </c>
      <c r="FA41" s="261">
        <v>186327</v>
      </c>
    </row>
    <row r="42" spans="1:157" x14ac:dyDescent="0.2">
      <c r="A42" s="191" t="s">
        <v>48</v>
      </c>
      <c r="B42" s="261" t="e">
        <v>#N/A</v>
      </c>
      <c r="C42" s="261" t="e">
        <v>#N/A</v>
      </c>
      <c r="D42" s="261" t="e">
        <v>#N/A</v>
      </c>
      <c r="E42" s="261" t="e">
        <v>#N/A</v>
      </c>
      <c r="F42" s="261" t="e">
        <v>#N/A</v>
      </c>
      <c r="G42" s="261" t="e">
        <v>#N/A</v>
      </c>
      <c r="H42" s="261" t="e">
        <v>#N/A</v>
      </c>
      <c r="I42" s="261" t="e">
        <v>#N/A</v>
      </c>
      <c r="J42" s="261" t="e">
        <v>#N/A</v>
      </c>
      <c r="K42" s="261" t="e">
        <v>#N/A</v>
      </c>
      <c r="L42" s="261" t="e">
        <v>#N/A</v>
      </c>
      <c r="M42" s="261" t="e">
        <v>#N/A</v>
      </c>
      <c r="N42" s="261" t="e">
        <v>#N/A</v>
      </c>
      <c r="O42" s="261" t="e">
        <v>#N/A</v>
      </c>
      <c r="P42" s="261" t="e">
        <v>#N/A</v>
      </c>
      <c r="Q42" s="261" t="e">
        <v>#N/A</v>
      </c>
      <c r="R42" s="261" t="e">
        <v>#N/A</v>
      </c>
      <c r="S42" s="261" t="e">
        <v>#N/A</v>
      </c>
      <c r="T42" s="261" t="e">
        <v>#N/A</v>
      </c>
      <c r="U42" s="261" t="e">
        <v>#N/A</v>
      </c>
      <c r="V42" s="261" t="e">
        <v>#N/A</v>
      </c>
      <c r="W42" s="261" t="e">
        <v>#N/A</v>
      </c>
      <c r="X42" s="261" t="e">
        <v>#N/A</v>
      </c>
      <c r="Y42" s="261" t="e">
        <v>#N/A</v>
      </c>
      <c r="Z42" s="261" t="e">
        <v>#N/A</v>
      </c>
      <c r="AA42" s="261" t="e">
        <v>#N/A</v>
      </c>
      <c r="AB42" s="261" t="e">
        <v>#N/A</v>
      </c>
      <c r="AC42" s="261" t="e">
        <v>#N/A</v>
      </c>
      <c r="AD42" s="261" t="e">
        <v>#N/A</v>
      </c>
      <c r="AE42" s="261" t="e">
        <v>#N/A</v>
      </c>
      <c r="AF42" s="261" t="e">
        <v>#N/A</v>
      </c>
      <c r="AG42" s="261" t="e">
        <v>#N/A</v>
      </c>
      <c r="AH42" s="261" t="e">
        <v>#N/A</v>
      </c>
      <c r="AI42" s="261" t="e">
        <v>#N/A</v>
      </c>
      <c r="AJ42" s="261" t="e">
        <v>#N/A</v>
      </c>
      <c r="AK42" s="261" t="e">
        <v>#N/A</v>
      </c>
      <c r="AL42" s="261" t="e">
        <v>#N/A</v>
      </c>
      <c r="AM42" s="261" t="e">
        <v>#N/A</v>
      </c>
      <c r="AN42" s="261" t="e">
        <v>#N/A</v>
      </c>
      <c r="AO42" s="261" t="e">
        <v>#N/A</v>
      </c>
      <c r="AP42" s="261" t="e">
        <v>#N/A</v>
      </c>
      <c r="AQ42" s="261" t="e">
        <v>#N/A</v>
      </c>
      <c r="AR42" s="261" t="e">
        <v>#N/A</v>
      </c>
      <c r="AS42" s="261" t="e">
        <v>#N/A</v>
      </c>
      <c r="AT42" s="261" t="e">
        <v>#N/A</v>
      </c>
      <c r="AU42" s="261" t="e">
        <v>#N/A</v>
      </c>
      <c r="AV42" s="261" t="e">
        <v>#N/A</v>
      </c>
      <c r="AW42" s="261" t="e">
        <v>#N/A</v>
      </c>
      <c r="AX42" s="261" t="e">
        <v>#N/A</v>
      </c>
      <c r="AY42" s="261" t="e">
        <v>#N/A</v>
      </c>
      <c r="AZ42" s="261" t="e">
        <v>#N/A</v>
      </c>
      <c r="BA42" s="261" t="e">
        <v>#N/A</v>
      </c>
      <c r="BB42" s="261" t="e">
        <v>#N/A</v>
      </c>
      <c r="BC42" s="261" t="e">
        <v>#N/A</v>
      </c>
      <c r="BD42" s="261" t="e">
        <v>#N/A</v>
      </c>
      <c r="BE42" s="261" t="e">
        <v>#N/A</v>
      </c>
      <c r="BF42" s="261" t="e">
        <v>#N/A</v>
      </c>
      <c r="BG42" s="261" t="e">
        <v>#N/A</v>
      </c>
      <c r="BH42" s="261" t="e">
        <v>#N/A</v>
      </c>
      <c r="BI42" s="261" t="e">
        <v>#N/A</v>
      </c>
      <c r="BJ42" s="261" t="e">
        <v>#N/A</v>
      </c>
      <c r="BK42" s="261" t="e">
        <v>#N/A</v>
      </c>
      <c r="BL42" s="261" t="e">
        <v>#N/A</v>
      </c>
      <c r="BM42" s="261" t="e">
        <v>#N/A</v>
      </c>
      <c r="BN42" s="261" t="e">
        <v>#N/A</v>
      </c>
      <c r="BO42" s="261" t="e">
        <v>#N/A</v>
      </c>
      <c r="BP42" s="261" t="e">
        <v>#N/A</v>
      </c>
      <c r="BQ42" s="261" t="e">
        <v>#N/A</v>
      </c>
      <c r="BR42" s="261" t="e">
        <v>#N/A</v>
      </c>
      <c r="BS42" s="261" t="e">
        <v>#N/A</v>
      </c>
      <c r="BT42" s="261" t="e">
        <v>#N/A</v>
      </c>
      <c r="BU42" s="261" t="e">
        <v>#N/A</v>
      </c>
      <c r="BV42" s="261" t="e">
        <v>#N/A</v>
      </c>
      <c r="BW42" s="261" t="e">
        <v>#N/A</v>
      </c>
      <c r="BX42" s="261" t="e">
        <v>#N/A</v>
      </c>
      <c r="BY42" s="261" t="e">
        <v>#N/A</v>
      </c>
      <c r="BZ42" s="261" t="e">
        <v>#N/A</v>
      </c>
      <c r="CA42" s="261" t="e">
        <v>#N/A</v>
      </c>
      <c r="CB42" s="261" t="e">
        <v>#N/A</v>
      </c>
      <c r="CC42" s="261" t="e">
        <v>#N/A</v>
      </c>
      <c r="CD42" s="261" t="e">
        <v>#N/A</v>
      </c>
      <c r="CE42" s="261" t="e">
        <v>#N/A</v>
      </c>
      <c r="CF42" s="261" t="e">
        <v>#N/A</v>
      </c>
      <c r="CG42" s="261" t="e">
        <v>#N/A</v>
      </c>
      <c r="CH42" s="261" t="e">
        <v>#N/A</v>
      </c>
      <c r="CI42" s="261" t="e">
        <v>#N/A</v>
      </c>
      <c r="CJ42" s="261" t="e">
        <v>#N/A</v>
      </c>
      <c r="CK42" s="261" t="e">
        <v>#N/A</v>
      </c>
      <c r="CL42" s="261" t="e">
        <v>#N/A</v>
      </c>
      <c r="CM42" s="261" t="e">
        <v>#N/A</v>
      </c>
      <c r="CN42" s="261">
        <v>649559</v>
      </c>
      <c r="CO42" s="261">
        <v>667248</v>
      </c>
      <c r="CP42" s="261">
        <v>621092</v>
      </c>
      <c r="CQ42" s="261">
        <v>639395</v>
      </c>
      <c r="CR42" s="261">
        <v>11110</v>
      </c>
      <c r="CS42" s="261">
        <v>9057</v>
      </c>
      <c r="CT42" s="261">
        <v>651509</v>
      </c>
      <c r="CU42" s="261">
        <v>668935</v>
      </c>
      <c r="CV42" s="261">
        <v>621586</v>
      </c>
      <c r="CW42" s="261">
        <v>639631</v>
      </c>
      <c r="CX42" s="261">
        <v>11562</v>
      </c>
      <c r="CY42" s="261">
        <v>9441</v>
      </c>
      <c r="CZ42" s="261">
        <v>653766</v>
      </c>
      <c r="DA42" s="261">
        <v>670911</v>
      </c>
      <c r="DB42" s="261">
        <v>622389</v>
      </c>
      <c r="DC42" s="261">
        <v>640139</v>
      </c>
      <c r="DD42" s="261">
        <v>12113</v>
      </c>
      <c r="DE42" s="261">
        <v>9856</v>
      </c>
      <c r="DF42" s="261">
        <v>655460</v>
      </c>
      <c r="DG42" s="261">
        <v>671812</v>
      </c>
      <c r="DH42" s="261">
        <v>622866</v>
      </c>
      <c r="DI42" s="261">
        <v>639920</v>
      </c>
      <c r="DJ42" s="261">
        <v>12483</v>
      </c>
      <c r="DK42" s="261">
        <v>10142</v>
      </c>
      <c r="DL42" s="261">
        <v>659684</v>
      </c>
      <c r="DM42" s="261">
        <v>674573</v>
      </c>
      <c r="DN42" s="261">
        <v>625766</v>
      </c>
      <c r="DO42" s="261">
        <v>641471</v>
      </c>
      <c r="DP42" s="261">
        <v>12969</v>
      </c>
      <c r="DQ42" s="261">
        <v>10462</v>
      </c>
      <c r="DR42" s="261">
        <v>662017</v>
      </c>
      <c r="DS42" s="261">
        <v>675463</v>
      </c>
      <c r="DT42" s="261">
        <v>626533</v>
      </c>
      <c r="DU42" s="261">
        <v>641108</v>
      </c>
      <c r="DV42" s="261">
        <v>13564</v>
      </c>
      <c r="DW42" s="261">
        <v>10866</v>
      </c>
      <c r="DX42" s="261">
        <v>665369</v>
      </c>
      <c r="DY42" s="261">
        <v>678325</v>
      </c>
      <c r="DZ42" s="261">
        <v>628249</v>
      </c>
      <c r="EA42" s="261">
        <v>642662</v>
      </c>
      <c r="EB42" s="261">
        <v>14318</v>
      </c>
      <c r="EC42" s="261">
        <v>11511</v>
      </c>
      <c r="ED42" s="261">
        <v>668725</v>
      </c>
      <c r="EE42" s="261">
        <v>681670</v>
      </c>
      <c r="EF42" s="261">
        <v>630451</v>
      </c>
      <c r="EG42" s="261">
        <v>644959</v>
      </c>
      <c r="EH42" s="261">
        <v>15034</v>
      </c>
      <c r="EI42" s="261">
        <v>12030</v>
      </c>
      <c r="EJ42" s="261">
        <v>671576</v>
      </c>
      <c r="EK42" s="261">
        <v>683488</v>
      </c>
      <c r="EL42" s="261">
        <v>632123</v>
      </c>
      <c r="EM42" s="261">
        <v>645901</v>
      </c>
      <c r="EN42" s="261">
        <v>15788</v>
      </c>
      <c r="EO42" s="261">
        <v>12577</v>
      </c>
      <c r="EP42" s="261">
        <v>673969</v>
      </c>
      <c r="EQ42" s="261">
        <v>686814</v>
      </c>
      <c r="ER42" s="261">
        <v>633291</v>
      </c>
      <c r="ES42" s="261">
        <v>648049</v>
      </c>
      <c r="ET42" s="261">
        <v>16528</v>
      </c>
      <c r="EU42" s="261">
        <v>13228</v>
      </c>
      <c r="EV42" s="261">
        <v>676994</v>
      </c>
      <c r="EW42" s="261">
        <v>689281</v>
      </c>
      <c r="EX42" s="261">
        <v>635439</v>
      </c>
      <c r="EY42" s="261">
        <v>649581</v>
      </c>
      <c r="EZ42" s="261">
        <v>17028</v>
      </c>
      <c r="FA42" s="261">
        <v>13668</v>
      </c>
    </row>
    <row r="43" spans="1:157" x14ac:dyDescent="0.2">
      <c r="A43" s="191" t="s">
        <v>49</v>
      </c>
      <c r="B43" s="261" t="e">
        <v>#N/A</v>
      </c>
      <c r="C43" s="261" t="e">
        <v>#N/A</v>
      </c>
      <c r="D43" s="261" t="e">
        <v>#N/A</v>
      </c>
      <c r="E43" s="261" t="e">
        <v>#N/A</v>
      </c>
      <c r="F43" s="261" t="e">
        <v>#N/A</v>
      </c>
      <c r="G43" s="261" t="e">
        <v>#N/A</v>
      </c>
      <c r="H43" s="261" t="e">
        <v>#N/A</v>
      </c>
      <c r="I43" s="261" t="e">
        <v>#N/A</v>
      </c>
      <c r="J43" s="261" t="e">
        <v>#N/A</v>
      </c>
      <c r="K43" s="261" t="e">
        <v>#N/A</v>
      </c>
      <c r="L43" s="261" t="e">
        <v>#N/A</v>
      </c>
      <c r="M43" s="261" t="e">
        <v>#N/A</v>
      </c>
      <c r="N43" s="261" t="e">
        <v>#N/A</v>
      </c>
      <c r="O43" s="261" t="e">
        <v>#N/A</v>
      </c>
      <c r="P43" s="261" t="e">
        <v>#N/A</v>
      </c>
      <c r="Q43" s="261" t="e">
        <v>#N/A</v>
      </c>
      <c r="R43" s="261" t="e">
        <v>#N/A</v>
      </c>
      <c r="S43" s="261" t="e">
        <v>#N/A</v>
      </c>
      <c r="T43" s="261" t="e">
        <v>#N/A</v>
      </c>
      <c r="U43" s="261" t="e">
        <v>#N/A</v>
      </c>
      <c r="V43" s="261" t="e">
        <v>#N/A</v>
      </c>
      <c r="W43" s="261" t="e">
        <v>#N/A</v>
      </c>
      <c r="X43" s="261" t="e">
        <v>#N/A</v>
      </c>
      <c r="Y43" s="261" t="e">
        <v>#N/A</v>
      </c>
      <c r="Z43" s="261" t="e">
        <v>#N/A</v>
      </c>
      <c r="AA43" s="261" t="e">
        <v>#N/A</v>
      </c>
      <c r="AB43" s="261" t="e">
        <v>#N/A</v>
      </c>
      <c r="AC43" s="261" t="e">
        <v>#N/A</v>
      </c>
      <c r="AD43" s="261" t="e">
        <v>#N/A</v>
      </c>
      <c r="AE43" s="261" t="e">
        <v>#N/A</v>
      </c>
      <c r="AF43" s="261" t="e">
        <v>#N/A</v>
      </c>
      <c r="AG43" s="261" t="e">
        <v>#N/A</v>
      </c>
      <c r="AH43" s="261" t="e">
        <v>#N/A</v>
      </c>
      <c r="AI43" s="261" t="e">
        <v>#N/A</v>
      </c>
      <c r="AJ43" s="261" t="e">
        <v>#N/A</v>
      </c>
      <c r="AK43" s="261" t="e">
        <v>#N/A</v>
      </c>
      <c r="AL43" s="261" t="e">
        <v>#N/A</v>
      </c>
      <c r="AM43" s="261" t="e">
        <v>#N/A</v>
      </c>
      <c r="AN43" s="261" t="e">
        <v>#N/A</v>
      </c>
      <c r="AO43" s="261" t="e">
        <v>#N/A</v>
      </c>
      <c r="AP43" s="261" t="e">
        <v>#N/A</v>
      </c>
      <c r="AQ43" s="261" t="e">
        <v>#N/A</v>
      </c>
      <c r="AR43" s="261" t="e">
        <v>#N/A</v>
      </c>
      <c r="AS43" s="261" t="e">
        <v>#N/A</v>
      </c>
      <c r="AT43" s="261" t="e">
        <v>#N/A</v>
      </c>
      <c r="AU43" s="261" t="e">
        <v>#N/A</v>
      </c>
      <c r="AV43" s="261" t="e">
        <v>#N/A</v>
      </c>
      <c r="AW43" s="261" t="e">
        <v>#N/A</v>
      </c>
      <c r="AX43" s="261" t="e">
        <v>#N/A</v>
      </c>
      <c r="AY43" s="261" t="e">
        <v>#N/A</v>
      </c>
      <c r="AZ43" s="261" t="e">
        <v>#N/A</v>
      </c>
      <c r="BA43" s="261" t="e">
        <v>#N/A</v>
      </c>
      <c r="BB43" s="261" t="e">
        <v>#N/A</v>
      </c>
      <c r="BC43" s="261" t="e">
        <v>#N/A</v>
      </c>
      <c r="BD43" s="261" t="e">
        <v>#N/A</v>
      </c>
      <c r="BE43" s="261" t="e">
        <v>#N/A</v>
      </c>
      <c r="BF43" s="261" t="e">
        <v>#N/A</v>
      </c>
      <c r="BG43" s="261" t="e">
        <v>#N/A</v>
      </c>
      <c r="BH43" s="261" t="e">
        <v>#N/A</v>
      </c>
      <c r="BI43" s="261" t="e">
        <v>#N/A</v>
      </c>
      <c r="BJ43" s="261" t="e">
        <v>#N/A</v>
      </c>
      <c r="BK43" s="261" t="e">
        <v>#N/A</v>
      </c>
      <c r="BL43" s="261" t="e">
        <v>#N/A</v>
      </c>
      <c r="BM43" s="261" t="e">
        <v>#N/A</v>
      </c>
      <c r="BN43" s="261" t="e">
        <v>#N/A</v>
      </c>
      <c r="BO43" s="261" t="e">
        <v>#N/A</v>
      </c>
      <c r="BP43" s="261" t="e">
        <v>#N/A</v>
      </c>
      <c r="BQ43" s="261" t="e">
        <v>#N/A</v>
      </c>
      <c r="BR43" s="261" t="e">
        <v>#N/A</v>
      </c>
      <c r="BS43" s="261" t="e">
        <v>#N/A</v>
      </c>
      <c r="BT43" s="261" t="e">
        <v>#N/A</v>
      </c>
      <c r="BU43" s="261" t="e">
        <v>#N/A</v>
      </c>
      <c r="BV43" s="261" t="e">
        <v>#N/A</v>
      </c>
      <c r="BW43" s="261" t="e">
        <v>#N/A</v>
      </c>
      <c r="BX43" s="261" t="e">
        <v>#N/A</v>
      </c>
      <c r="BY43" s="261" t="e">
        <v>#N/A</v>
      </c>
      <c r="BZ43" s="261" t="e">
        <v>#N/A</v>
      </c>
      <c r="CA43" s="261" t="e">
        <v>#N/A</v>
      </c>
      <c r="CB43" s="261" t="e">
        <v>#N/A</v>
      </c>
      <c r="CC43" s="261" t="e">
        <v>#N/A</v>
      </c>
      <c r="CD43" s="261" t="e">
        <v>#N/A</v>
      </c>
      <c r="CE43" s="261" t="e">
        <v>#N/A</v>
      </c>
      <c r="CF43" s="261" t="e">
        <v>#N/A</v>
      </c>
      <c r="CG43" s="261" t="e">
        <v>#N/A</v>
      </c>
      <c r="CH43" s="261" t="e">
        <v>#N/A</v>
      </c>
      <c r="CI43" s="261" t="e">
        <v>#N/A</v>
      </c>
      <c r="CJ43" s="261" t="e">
        <v>#N/A</v>
      </c>
      <c r="CK43" s="261" t="e">
        <v>#N/A</v>
      </c>
      <c r="CL43" s="261" t="e">
        <v>#N/A</v>
      </c>
      <c r="CM43" s="261" t="e">
        <v>#N/A</v>
      </c>
      <c r="CN43" s="261">
        <v>4283789</v>
      </c>
      <c r="CO43" s="261">
        <v>4515662</v>
      </c>
      <c r="CP43" s="261">
        <v>3242529</v>
      </c>
      <c r="CQ43" s="261">
        <v>3379786</v>
      </c>
      <c r="CR43" s="261">
        <v>629669</v>
      </c>
      <c r="CS43" s="261">
        <v>706186</v>
      </c>
      <c r="CT43" s="261">
        <v>4300909</v>
      </c>
      <c r="CU43" s="261">
        <v>4527643</v>
      </c>
      <c r="CV43" s="261">
        <v>3242788</v>
      </c>
      <c r="CW43" s="261">
        <v>3375901</v>
      </c>
      <c r="CX43" s="261">
        <v>635263</v>
      </c>
      <c r="CY43" s="261">
        <v>710856</v>
      </c>
      <c r="CZ43" s="261">
        <v>4311083</v>
      </c>
      <c r="DA43" s="261">
        <v>4534588</v>
      </c>
      <c r="DB43" s="261">
        <v>3238017</v>
      </c>
      <c r="DC43" s="261">
        <v>3368539</v>
      </c>
      <c r="DD43" s="261">
        <v>640537</v>
      </c>
      <c r="DE43" s="261">
        <v>715265</v>
      </c>
      <c r="DF43" s="261">
        <v>4319443</v>
      </c>
      <c r="DG43" s="261">
        <v>4538378</v>
      </c>
      <c r="DH43" s="261">
        <v>3232200</v>
      </c>
      <c r="DI43" s="261">
        <v>3359155</v>
      </c>
      <c r="DJ43" s="261">
        <v>646165</v>
      </c>
      <c r="DK43" s="261">
        <v>719664</v>
      </c>
      <c r="DL43" s="261">
        <v>4326008</v>
      </c>
      <c r="DM43" s="261">
        <v>4541269</v>
      </c>
      <c r="DN43" s="261">
        <v>3224965</v>
      </c>
      <c r="DO43" s="261">
        <v>3348992</v>
      </c>
      <c r="DP43" s="261">
        <v>652175</v>
      </c>
      <c r="DQ43" s="261">
        <v>723783</v>
      </c>
      <c r="DR43" s="261">
        <v>4327879</v>
      </c>
      <c r="DS43" s="261">
        <v>4542433</v>
      </c>
      <c r="DT43" s="261">
        <v>3213144</v>
      </c>
      <c r="DU43" s="261">
        <v>3336030</v>
      </c>
      <c r="DV43" s="261">
        <v>656652</v>
      </c>
      <c r="DW43" s="261">
        <v>727279</v>
      </c>
      <c r="DX43" s="261">
        <v>4331875</v>
      </c>
      <c r="DY43" s="261">
        <v>4541709</v>
      </c>
      <c r="DZ43" s="261">
        <v>3203906</v>
      </c>
      <c r="EA43" s="261">
        <v>3323771</v>
      </c>
      <c r="EB43" s="261">
        <v>660017</v>
      </c>
      <c r="EC43" s="261">
        <v>728903</v>
      </c>
      <c r="ED43" s="261">
        <v>4340610</v>
      </c>
      <c r="EE43" s="261">
        <v>4547537</v>
      </c>
      <c r="EF43" s="261">
        <v>3196582</v>
      </c>
      <c r="EG43" s="261">
        <v>3314681</v>
      </c>
      <c r="EH43" s="261">
        <v>663954</v>
      </c>
      <c r="EI43" s="261">
        <v>732192</v>
      </c>
      <c r="EJ43" s="261">
        <v>4344196</v>
      </c>
      <c r="EK43" s="261">
        <v>4547534</v>
      </c>
      <c r="EL43" s="261">
        <v>3188968</v>
      </c>
      <c r="EM43" s="261">
        <v>3304708</v>
      </c>
      <c r="EN43" s="261">
        <v>667816</v>
      </c>
      <c r="EO43" s="261">
        <v>735129</v>
      </c>
      <c r="EP43" s="261">
        <v>4345560</v>
      </c>
      <c r="EQ43" s="261">
        <v>4545698</v>
      </c>
      <c r="ER43" s="261">
        <v>3178165</v>
      </c>
      <c r="ES43" s="261">
        <v>3292021</v>
      </c>
      <c r="ET43" s="261">
        <v>672943</v>
      </c>
      <c r="EU43" s="261">
        <v>739007</v>
      </c>
      <c r="EV43" s="261">
        <v>4343049</v>
      </c>
      <c r="EW43" s="261">
        <v>4539322</v>
      </c>
      <c r="EX43" s="261">
        <v>3164788</v>
      </c>
      <c r="EY43" s="261">
        <v>3275631</v>
      </c>
      <c r="EZ43" s="261">
        <v>678583</v>
      </c>
      <c r="FA43" s="261">
        <v>743333</v>
      </c>
    </row>
    <row r="44" spans="1:157" x14ac:dyDescent="0.2">
      <c r="A44" s="191" t="s">
        <v>50</v>
      </c>
      <c r="B44" s="261" t="e">
        <v>#N/A</v>
      </c>
      <c r="C44" s="261" t="e">
        <v>#N/A</v>
      </c>
      <c r="D44" s="261" t="e">
        <v>#N/A</v>
      </c>
      <c r="E44" s="261" t="e">
        <v>#N/A</v>
      </c>
      <c r="F44" s="261" t="e">
        <v>#N/A</v>
      </c>
      <c r="G44" s="261" t="e">
        <v>#N/A</v>
      </c>
      <c r="H44" s="261" t="e">
        <v>#N/A</v>
      </c>
      <c r="I44" s="261" t="e">
        <v>#N/A</v>
      </c>
      <c r="J44" s="261" t="e">
        <v>#N/A</v>
      </c>
      <c r="K44" s="261" t="e">
        <v>#N/A</v>
      </c>
      <c r="L44" s="261" t="e">
        <v>#N/A</v>
      </c>
      <c r="M44" s="261" t="e">
        <v>#N/A</v>
      </c>
      <c r="N44" s="261" t="e">
        <v>#N/A</v>
      </c>
      <c r="O44" s="261" t="e">
        <v>#N/A</v>
      </c>
      <c r="P44" s="261" t="e">
        <v>#N/A</v>
      </c>
      <c r="Q44" s="261" t="e">
        <v>#N/A</v>
      </c>
      <c r="R44" s="261" t="e">
        <v>#N/A</v>
      </c>
      <c r="S44" s="261" t="e">
        <v>#N/A</v>
      </c>
      <c r="T44" s="261" t="e">
        <v>#N/A</v>
      </c>
      <c r="U44" s="261" t="e">
        <v>#N/A</v>
      </c>
      <c r="V44" s="261" t="e">
        <v>#N/A</v>
      </c>
      <c r="W44" s="261" t="e">
        <v>#N/A</v>
      </c>
      <c r="X44" s="261" t="e">
        <v>#N/A</v>
      </c>
      <c r="Y44" s="261" t="e">
        <v>#N/A</v>
      </c>
      <c r="Z44" s="261" t="e">
        <v>#N/A</v>
      </c>
      <c r="AA44" s="261" t="e">
        <v>#N/A</v>
      </c>
      <c r="AB44" s="261" t="e">
        <v>#N/A</v>
      </c>
      <c r="AC44" s="261" t="e">
        <v>#N/A</v>
      </c>
      <c r="AD44" s="261" t="e">
        <v>#N/A</v>
      </c>
      <c r="AE44" s="261" t="e">
        <v>#N/A</v>
      </c>
      <c r="AF44" s="261" t="e">
        <v>#N/A</v>
      </c>
      <c r="AG44" s="261" t="e">
        <v>#N/A</v>
      </c>
      <c r="AH44" s="261" t="e">
        <v>#N/A</v>
      </c>
      <c r="AI44" s="261" t="e">
        <v>#N/A</v>
      </c>
      <c r="AJ44" s="261" t="e">
        <v>#N/A</v>
      </c>
      <c r="AK44" s="261" t="e">
        <v>#N/A</v>
      </c>
      <c r="AL44" s="261" t="e">
        <v>#N/A</v>
      </c>
      <c r="AM44" s="261" t="e">
        <v>#N/A</v>
      </c>
      <c r="AN44" s="261" t="e">
        <v>#N/A</v>
      </c>
      <c r="AO44" s="261" t="e">
        <v>#N/A</v>
      </c>
      <c r="AP44" s="261" t="e">
        <v>#N/A</v>
      </c>
      <c r="AQ44" s="261" t="e">
        <v>#N/A</v>
      </c>
      <c r="AR44" s="261" t="e">
        <v>#N/A</v>
      </c>
      <c r="AS44" s="261" t="e">
        <v>#N/A</v>
      </c>
      <c r="AT44" s="261" t="e">
        <v>#N/A</v>
      </c>
      <c r="AU44" s="261" t="e">
        <v>#N/A</v>
      </c>
      <c r="AV44" s="261" t="e">
        <v>#N/A</v>
      </c>
      <c r="AW44" s="261" t="e">
        <v>#N/A</v>
      </c>
      <c r="AX44" s="261" t="e">
        <v>#N/A</v>
      </c>
      <c r="AY44" s="261" t="e">
        <v>#N/A</v>
      </c>
      <c r="AZ44" s="261" t="e">
        <v>#N/A</v>
      </c>
      <c r="BA44" s="261" t="e">
        <v>#N/A</v>
      </c>
      <c r="BB44" s="261" t="e">
        <v>#N/A</v>
      </c>
      <c r="BC44" s="261" t="e">
        <v>#N/A</v>
      </c>
      <c r="BD44" s="261" t="e">
        <v>#N/A</v>
      </c>
      <c r="BE44" s="261" t="e">
        <v>#N/A</v>
      </c>
      <c r="BF44" s="261" t="e">
        <v>#N/A</v>
      </c>
      <c r="BG44" s="261" t="e">
        <v>#N/A</v>
      </c>
      <c r="BH44" s="261" t="e">
        <v>#N/A</v>
      </c>
      <c r="BI44" s="261" t="e">
        <v>#N/A</v>
      </c>
      <c r="BJ44" s="261" t="e">
        <v>#N/A</v>
      </c>
      <c r="BK44" s="261" t="e">
        <v>#N/A</v>
      </c>
      <c r="BL44" s="261" t="e">
        <v>#N/A</v>
      </c>
      <c r="BM44" s="261" t="e">
        <v>#N/A</v>
      </c>
      <c r="BN44" s="261" t="e">
        <v>#N/A</v>
      </c>
      <c r="BO44" s="261" t="e">
        <v>#N/A</v>
      </c>
      <c r="BP44" s="261" t="e">
        <v>#N/A</v>
      </c>
      <c r="BQ44" s="261" t="e">
        <v>#N/A</v>
      </c>
      <c r="BR44" s="261" t="e">
        <v>#N/A</v>
      </c>
      <c r="BS44" s="261" t="e">
        <v>#N/A</v>
      </c>
      <c r="BT44" s="261" t="e">
        <v>#N/A</v>
      </c>
      <c r="BU44" s="261" t="e">
        <v>#N/A</v>
      </c>
      <c r="BV44" s="261" t="e">
        <v>#N/A</v>
      </c>
      <c r="BW44" s="261" t="e">
        <v>#N/A</v>
      </c>
      <c r="BX44" s="261" t="e">
        <v>#N/A</v>
      </c>
      <c r="BY44" s="261" t="e">
        <v>#N/A</v>
      </c>
      <c r="BZ44" s="261" t="e">
        <v>#N/A</v>
      </c>
      <c r="CA44" s="261" t="e">
        <v>#N/A</v>
      </c>
      <c r="CB44" s="261" t="e">
        <v>#N/A</v>
      </c>
      <c r="CC44" s="261" t="e">
        <v>#N/A</v>
      </c>
      <c r="CD44" s="261" t="e">
        <v>#N/A</v>
      </c>
      <c r="CE44" s="261" t="e">
        <v>#N/A</v>
      </c>
      <c r="CF44" s="261" t="e">
        <v>#N/A</v>
      </c>
      <c r="CG44" s="261" t="e">
        <v>#N/A</v>
      </c>
      <c r="CH44" s="261" t="e">
        <v>#N/A</v>
      </c>
      <c r="CI44" s="261" t="e">
        <v>#N/A</v>
      </c>
      <c r="CJ44" s="261" t="e">
        <v>#N/A</v>
      </c>
      <c r="CK44" s="261" t="e">
        <v>#N/A</v>
      </c>
      <c r="CL44" s="261" t="e">
        <v>#N/A</v>
      </c>
      <c r="CM44" s="261" t="e">
        <v>#N/A</v>
      </c>
      <c r="CN44" s="261">
        <v>1020318</v>
      </c>
      <c r="CO44" s="261">
        <v>1044296</v>
      </c>
      <c r="CP44" s="261">
        <v>863526</v>
      </c>
      <c r="CQ44" s="261">
        <v>883143</v>
      </c>
      <c r="CR44" s="261">
        <v>31313</v>
      </c>
      <c r="CS44" s="261">
        <v>27030</v>
      </c>
      <c r="CT44" s="261">
        <v>1028317</v>
      </c>
      <c r="CU44" s="261">
        <v>1052390</v>
      </c>
      <c r="CV44" s="261">
        <v>868604</v>
      </c>
      <c r="CW44" s="261">
        <v>887882</v>
      </c>
      <c r="CX44" s="261">
        <v>31762</v>
      </c>
      <c r="CY44" s="261">
        <v>27521</v>
      </c>
      <c r="CZ44" s="261">
        <v>1032898</v>
      </c>
      <c r="DA44" s="261">
        <v>1054817</v>
      </c>
      <c r="DB44" s="261">
        <v>870809</v>
      </c>
      <c r="DC44" s="261">
        <v>888041</v>
      </c>
      <c r="DD44" s="261">
        <v>32229</v>
      </c>
      <c r="DE44" s="261">
        <v>27684</v>
      </c>
      <c r="DF44" s="261">
        <v>1036017</v>
      </c>
      <c r="DG44" s="261">
        <v>1056816</v>
      </c>
      <c r="DH44" s="261">
        <v>870952</v>
      </c>
      <c r="DI44" s="261">
        <v>887330</v>
      </c>
      <c r="DJ44" s="261">
        <v>32855</v>
      </c>
      <c r="DK44" s="261">
        <v>28019</v>
      </c>
      <c r="DL44" s="261">
        <v>1035069</v>
      </c>
      <c r="DM44" s="261">
        <v>1055167</v>
      </c>
      <c r="DN44" s="261">
        <v>867880</v>
      </c>
      <c r="DO44" s="261">
        <v>883545</v>
      </c>
      <c r="DP44" s="261">
        <v>33262</v>
      </c>
      <c r="DQ44" s="261">
        <v>28341</v>
      </c>
      <c r="DR44" s="261">
        <v>1034730</v>
      </c>
      <c r="DS44" s="261">
        <v>1055341</v>
      </c>
      <c r="DT44" s="261">
        <v>864930</v>
      </c>
      <c r="DU44" s="261">
        <v>881347</v>
      </c>
      <c r="DV44" s="261">
        <v>33819</v>
      </c>
      <c r="DW44" s="261">
        <v>28534</v>
      </c>
      <c r="DX44" s="261">
        <v>1036039</v>
      </c>
      <c r="DY44" s="261">
        <v>1056516</v>
      </c>
      <c r="DZ44" s="261">
        <v>864543</v>
      </c>
      <c r="EA44" s="261">
        <v>880484</v>
      </c>
      <c r="EB44" s="261">
        <v>34356</v>
      </c>
      <c r="EC44" s="261">
        <v>28966</v>
      </c>
      <c r="ED44" s="261">
        <v>1036090</v>
      </c>
      <c r="EE44" s="261">
        <v>1056754</v>
      </c>
      <c r="EF44" s="261">
        <v>862920</v>
      </c>
      <c r="EG44" s="261">
        <v>879131</v>
      </c>
      <c r="EH44" s="261">
        <v>34873</v>
      </c>
      <c r="EI44" s="261">
        <v>29305</v>
      </c>
      <c r="EJ44" s="261">
        <v>1036336</v>
      </c>
      <c r="EK44" s="261">
        <v>1057418</v>
      </c>
      <c r="EL44" s="261">
        <v>861161</v>
      </c>
      <c r="EM44" s="261">
        <v>877800</v>
      </c>
      <c r="EN44" s="261">
        <v>35542</v>
      </c>
      <c r="EO44" s="261">
        <v>29815</v>
      </c>
      <c r="EP44" s="261">
        <v>1038980</v>
      </c>
      <c r="EQ44" s="261">
        <v>1060654</v>
      </c>
      <c r="ER44" s="261">
        <v>861860</v>
      </c>
      <c r="ES44" s="261">
        <v>878808</v>
      </c>
      <c r="ET44" s="261">
        <v>36576</v>
      </c>
      <c r="EU44" s="261">
        <v>30675</v>
      </c>
      <c r="EV44" s="261">
        <v>1042459</v>
      </c>
      <c r="EW44" s="261">
        <v>1063860</v>
      </c>
      <c r="EX44" s="261">
        <v>863411</v>
      </c>
      <c r="EY44" s="261">
        <v>880149</v>
      </c>
      <c r="EZ44" s="261">
        <v>37295</v>
      </c>
      <c r="FA44" s="261">
        <v>31282</v>
      </c>
    </row>
    <row r="45" spans="1:157" x14ac:dyDescent="0.2">
      <c r="A45" s="191" t="s">
        <v>51</v>
      </c>
      <c r="B45" s="261" t="e">
        <v>#N/A</v>
      </c>
      <c r="C45" s="261" t="e">
        <v>#N/A</v>
      </c>
      <c r="D45" s="261" t="e">
        <v>#N/A</v>
      </c>
      <c r="E45" s="261" t="e">
        <v>#N/A</v>
      </c>
      <c r="F45" s="261" t="e">
        <v>#N/A</v>
      </c>
      <c r="G45" s="261" t="e">
        <v>#N/A</v>
      </c>
      <c r="H45" s="261" t="e">
        <v>#N/A</v>
      </c>
      <c r="I45" s="261" t="e">
        <v>#N/A</v>
      </c>
      <c r="J45" s="261" t="e">
        <v>#N/A</v>
      </c>
      <c r="K45" s="261" t="e">
        <v>#N/A</v>
      </c>
      <c r="L45" s="261" t="e">
        <v>#N/A</v>
      </c>
      <c r="M45" s="261" t="e">
        <v>#N/A</v>
      </c>
      <c r="N45" s="261" t="e">
        <v>#N/A</v>
      </c>
      <c r="O45" s="261" t="e">
        <v>#N/A</v>
      </c>
      <c r="P45" s="261" t="e">
        <v>#N/A</v>
      </c>
      <c r="Q45" s="261" t="e">
        <v>#N/A</v>
      </c>
      <c r="R45" s="261" t="e">
        <v>#N/A</v>
      </c>
      <c r="S45" s="261" t="e">
        <v>#N/A</v>
      </c>
      <c r="T45" s="261" t="e">
        <v>#N/A</v>
      </c>
      <c r="U45" s="261" t="e">
        <v>#N/A</v>
      </c>
      <c r="V45" s="261" t="e">
        <v>#N/A</v>
      </c>
      <c r="W45" s="261" t="e">
        <v>#N/A</v>
      </c>
      <c r="X45" s="261" t="e">
        <v>#N/A</v>
      </c>
      <c r="Y45" s="261" t="e">
        <v>#N/A</v>
      </c>
      <c r="Z45" s="261" t="e">
        <v>#N/A</v>
      </c>
      <c r="AA45" s="261" t="e">
        <v>#N/A</v>
      </c>
      <c r="AB45" s="261" t="e">
        <v>#N/A</v>
      </c>
      <c r="AC45" s="261" t="e">
        <v>#N/A</v>
      </c>
      <c r="AD45" s="261" t="e">
        <v>#N/A</v>
      </c>
      <c r="AE45" s="261" t="e">
        <v>#N/A</v>
      </c>
      <c r="AF45" s="261" t="e">
        <v>#N/A</v>
      </c>
      <c r="AG45" s="261" t="e">
        <v>#N/A</v>
      </c>
      <c r="AH45" s="261" t="e">
        <v>#N/A</v>
      </c>
      <c r="AI45" s="261" t="e">
        <v>#N/A</v>
      </c>
      <c r="AJ45" s="261" t="e">
        <v>#N/A</v>
      </c>
      <c r="AK45" s="261" t="e">
        <v>#N/A</v>
      </c>
      <c r="AL45" s="261" t="e">
        <v>#N/A</v>
      </c>
      <c r="AM45" s="261" t="e">
        <v>#N/A</v>
      </c>
      <c r="AN45" s="261" t="e">
        <v>#N/A</v>
      </c>
      <c r="AO45" s="261" t="e">
        <v>#N/A</v>
      </c>
      <c r="AP45" s="261" t="e">
        <v>#N/A</v>
      </c>
      <c r="AQ45" s="261" t="e">
        <v>#N/A</v>
      </c>
      <c r="AR45" s="261" t="e">
        <v>#N/A</v>
      </c>
      <c r="AS45" s="261" t="e">
        <v>#N/A</v>
      </c>
      <c r="AT45" s="261" t="e">
        <v>#N/A</v>
      </c>
      <c r="AU45" s="261" t="e">
        <v>#N/A</v>
      </c>
      <c r="AV45" s="261" t="e">
        <v>#N/A</v>
      </c>
      <c r="AW45" s="261" t="e">
        <v>#N/A</v>
      </c>
      <c r="AX45" s="261" t="e">
        <v>#N/A</v>
      </c>
      <c r="AY45" s="261" t="e">
        <v>#N/A</v>
      </c>
      <c r="AZ45" s="261" t="e">
        <v>#N/A</v>
      </c>
      <c r="BA45" s="261" t="e">
        <v>#N/A</v>
      </c>
      <c r="BB45" s="261" t="e">
        <v>#N/A</v>
      </c>
      <c r="BC45" s="261" t="e">
        <v>#N/A</v>
      </c>
      <c r="BD45" s="261" t="e">
        <v>#N/A</v>
      </c>
      <c r="BE45" s="261" t="e">
        <v>#N/A</v>
      </c>
      <c r="BF45" s="261" t="e">
        <v>#N/A</v>
      </c>
      <c r="BG45" s="261" t="e">
        <v>#N/A</v>
      </c>
      <c r="BH45" s="261" t="e">
        <v>#N/A</v>
      </c>
      <c r="BI45" s="261" t="e">
        <v>#N/A</v>
      </c>
      <c r="BJ45" s="261" t="e">
        <v>#N/A</v>
      </c>
      <c r="BK45" s="261" t="e">
        <v>#N/A</v>
      </c>
      <c r="BL45" s="261" t="e">
        <v>#N/A</v>
      </c>
      <c r="BM45" s="261" t="e">
        <v>#N/A</v>
      </c>
      <c r="BN45" s="261" t="e">
        <v>#N/A</v>
      </c>
      <c r="BO45" s="261" t="e">
        <v>#N/A</v>
      </c>
      <c r="BP45" s="261" t="e">
        <v>#N/A</v>
      </c>
      <c r="BQ45" s="261" t="e">
        <v>#N/A</v>
      </c>
      <c r="BR45" s="261" t="e">
        <v>#N/A</v>
      </c>
      <c r="BS45" s="261" t="e">
        <v>#N/A</v>
      </c>
      <c r="BT45" s="261" t="e">
        <v>#N/A</v>
      </c>
      <c r="BU45" s="261" t="e">
        <v>#N/A</v>
      </c>
      <c r="BV45" s="261" t="e">
        <v>#N/A</v>
      </c>
      <c r="BW45" s="261" t="e">
        <v>#N/A</v>
      </c>
      <c r="BX45" s="261" t="e">
        <v>#N/A</v>
      </c>
      <c r="BY45" s="261" t="e">
        <v>#N/A</v>
      </c>
      <c r="BZ45" s="261" t="e">
        <v>#N/A</v>
      </c>
      <c r="CA45" s="261" t="e">
        <v>#N/A</v>
      </c>
      <c r="CB45" s="261" t="e">
        <v>#N/A</v>
      </c>
      <c r="CC45" s="261" t="e">
        <v>#N/A</v>
      </c>
      <c r="CD45" s="261" t="e">
        <v>#N/A</v>
      </c>
      <c r="CE45" s="261" t="e">
        <v>#N/A</v>
      </c>
      <c r="CF45" s="261" t="e">
        <v>#N/A</v>
      </c>
      <c r="CG45" s="261" t="e">
        <v>#N/A</v>
      </c>
      <c r="CH45" s="261" t="e">
        <v>#N/A</v>
      </c>
      <c r="CI45" s="261" t="e">
        <v>#N/A</v>
      </c>
      <c r="CJ45" s="261" t="e">
        <v>#N/A</v>
      </c>
      <c r="CK45" s="261" t="e">
        <v>#N/A</v>
      </c>
      <c r="CL45" s="261" t="e">
        <v>#N/A</v>
      </c>
      <c r="CM45" s="261" t="e">
        <v>#N/A</v>
      </c>
      <c r="CN45" s="261">
        <v>9389232</v>
      </c>
      <c r="CO45" s="261">
        <v>10010724</v>
      </c>
      <c r="CP45" s="261">
        <v>6888488</v>
      </c>
      <c r="CQ45" s="261">
        <v>7194411</v>
      </c>
      <c r="CR45" s="261">
        <v>1637156</v>
      </c>
      <c r="CS45" s="261">
        <v>1893999</v>
      </c>
      <c r="CT45" s="261">
        <v>9443070</v>
      </c>
      <c r="CU45" s="261">
        <v>10056851</v>
      </c>
      <c r="CV45" s="261">
        <v>6905059</v>
      </c>
      <c r="CW45" s="261">
        <v>7201772</v>
      </c>
      <c r="CX45" s="261">
        <v>1652987</v>
      </c>
      <c r="CY45" s="261">
        <v>1908355</v>
      </c>
      <c r="CZ45" s="261">
        <v>9485738</v>
      </c>
      <c r="DA45" s="261">
        <v>10088624</v>
      </c>
      <c r="DB45" s="261">
        <v>6913060</v>
      </c>
      <c r="DC45" s="261">
        <v>7199555</v>
      </c>
      <c r="DD45" s="261">
        <v>1666772</v>
      </c>
      <c r="DE45" s="261">
        <v>1918130</v>
      </c>
      <c r="DF45" s="261">
        <v>9515522</v>
      </c>
      <c r="DG45" s="261">
        <v>10110966</v>
      </c>
      <c r="DH45" s="261">
        <v>6910996</v>
      </c>
      <c r="DI45" s="261">
        <v>7190266</v>
      </c>
      <c r="DJ45" s="261">
        <v>1680449</v>
      </c>
      <c r="DK45" s="261">
        <v>1928011</v>
      </c>
      <c r="DL45" s="261">
        <v>9530747</v>
      </c>
      <c r="DM45" s="261">
        <v>10122684</v>
      </c>
      <c r="DN45" s="261">
        <v>6898791</v>
      </c>
      <c r="DO45" s="261">
        <v>7172811</v>
      </c>
      <c r="DP45" s="261">
        <v>1688314</v>
      </c>
      <c r="DQ45" s="261">
        <v>1933756</v>
      </c>
      <c r="DR45" s="261">
        <v>9536185</v>
      </c>
      <c r="DS45" s="261">
        <v>10121136</v>
      </c>
      <c r="DT45" s="261">
        <v>6878360</v>
      </c>
      <c r="DU45" s="261">
        <v>7146022</v>
      </c>
      <c r="DV45" s="261">
        <v>1694939</v>
      </c>
      <c r="DW45" s="261">
        <v>1936729</v>
      </c>
      <c r="DX45" s="261">
        <v>9531434</v>
      </c>
      <c r="DY45" s="261">
        <v>10104957</v>
      </c>
      <c r="DZ45" s="261">
        <v>6852011</v>
      </c>
      <c r="EA45" s="261">
        <v>7109969</v>
      </c>
      <c r="EB45" s="261">
        <v>1698696</v>
      </c>
      <c r="EC45" s="261">
        <v>1936315</v>
      </c>
      <c r="ED45" s="261">
        <v>9513043</v>
      </c>
      <c r="EE45" s="261">
        <v>10080806</v>
      </c>
      <c r="EF45" s="261">
        <v>6820228</v>
      </c>
      <c r="EG45" s="261">
        <v>7075073</v>
      </c>
      <c r="EH45" s="261">
        <v>1699105</v>
      </c>
      <c r="EI45" s="261">
        <v>1932138</v>
      </c>
      <c r="EJ45" s="261">
        <v>9490554</v>
      </c>
      <c r="EK45" s="261">
        <v>10053544</v>
      </c>
      <c r="EL45" s="261">
        <v>6789391</v>
      </c>
      <c r="EM45" s="261">
        <v>7042744</v>
      </c>
      <c r="EN45" s="261">
        <v>1698651</v>
      </c>
      <c r="EO45" s="261">
        <v>1927000</v>
      </c>
      <c r="EP45" s="261">
        <v>9451066</v>
      </c>
      <c r="EQ45" s="261">
        <v>10012065</v>
      </c>
      <c r="ER45" s="261">
        <v>6745210</v>
      </c>
      <c r="ES45" s="261">
        <v>6998572</v>
      </c>
      <c r="ET45" s="261">
        <v>1695866</v>
      </c>
      <c r="EU45" s="261">
        <v>1920307</v>
      </c>
      <c r="EV45" s="261">
        <v>9390497</v>
      </c>
      <c r="EW45" s="261">
        <v>9946279</v>
      </c>
      <c r="EX45" s="261">
        <v>6683868</v>
      </c>
      <c r="EY45" s="261">
        <v>6936101</v>
      </c>
      <c r="EZ45" s="261">
        <v>1692994</v>
      </c>
      <c r="FA45" s="261">
        <v>1911603</v>
      </c>
    </row>
    <row r="46" spans="1:157" x14ac:dyDescent="0.2">
      <c r="A46" s="191" t="s">
        <v>52</v>
      </c>
      <c r="B46" s="261" t="e">
        <v>#N/A</v>
      </c>
      <c r="C46" s="261" t="e">
        <v>#N/A</v>
      </c>
      <c r="D46" s="261" t="e">
        <v>#N/A</v>
      </c>
      <c r="E46" s="261" t="e">
        <v>#N/A</v>
      </c>
      <c r="F46" s="261" t="e">
        <v>#N/A</v>
      </c>
      <c r="G46" s="261" t="e">
        <v>#N/A</v>
      </c>
      <c r="H46" s="261" t="e">
        <v>#N/A</v>
      </c>
      <c r="I46" s="261" t="e">
        <v>#N/A</v>
      </c>
      <c r="J46" s="261" t="e">
        <v>#N/A</v>
      </c>
      <c r="K46" s="261" t="e">
        <v>#N/A</v>
      </c>
      <c r="L46" s="261" t="e">
        <v>#N/A</v>
      </c>
      <c r="M46" s="261" t="e">
        <v>#N/A</v>
      </c>
      <c r="N46" s="261" t="e">
        <v>#N/A</v>
      </c>
      <c r="O46" s="261" t="e">
        <v>#N/A</v>
      </c>
      <c r="P46" s="261" t="e">
        <v>#N/A</v>
      </c>
      <c r="Q46" s="261" t="e">
        <v>#N/A</v>
      </c>
      <c r="R46" s="261" t="e">
        <v>#N/A</v>
      </c>
      <c r="S46" s="261" t="e">
        <v>#N/A</v>
      </c>
      <c r="T46" s="261" t="e">
        <v>#N/A</v>
      </c>
      <c r="U46" s="261" t="e">
        <v>#N/A</v>
      </c>
      <c r="V46" s="261" t="e">
        <v>#N/A</v>
      </c>
      <c r="W46" s="261" t="e">
        <v>#N/A</v>
      </c>
      <c r="X46" s="261" t="e">
        <v>#N/A</v>
      </c>
      <c r="Y46" s="261" t="e">
        <v>#N/A</v>
      </c>
      <c r="Z46" s="261" t="e">
        <v>#N/A</v>
      </c>
      <c r="AA46" s="261" t="e">
        <v>#N/A</v>
      </c>
      <c r="AB46" s="261" t="e">
        <v>#N/A</v>
      </c>
      <c r="AC46" s="261" t="e">
        <v>#N/A</v>
      </c>
      <c r="AD46" s="261" t="e">
        <v>#N/A</v>
      </c>
      <c r="AE46" s="261" t="e">
        <v>#N/A</v>
      </c>
      <c r="AF46" s="261" t="e">
        <v>#N/A</v>
      </c>
      <c r="AG46" s="261" t="e">
        <v>#N/A</v>
      </c>
      <c r="AH46" s="261" t="e">
        <v>#N/A</v>
      </c>
      <c r="AI46" s="261" t="e">
        <v>#N/A</v>
      </c>
      <c r="AJ46" s="261" t="e">
        <v>#N/A</v>
      </c>
      <c r="AK46" s="261" t="e">
        <v>#N/A</v>
      </c>
      <c r="AL46" s="261" t="e">
        <v>#N/A</v>
      </c>
      <c r="AM46" s="261" t="e">
        <v>#N/A</v>
      </c>
      <c r="AN46" s="261" t="e">
        <v>#N/A</v>
      </c>
      <c r="AO46" s="261" t="e">
        <v>#N/A</v>
      </c>
      <c r="AP46" s="261" t="e">
        <v>#N/A</v>
      </c>
      <c r="AQ46" s="261" t="e">
        <v>#N/A</v>
      </c>
      <c r="AR46" s="261" t="e">
        <v>#N/A</v>
      </c>
      <c r="AS46" s="261" t="e">
        <v>#N/A</v>
      </c>
      <c r="AT46" s="261" t="e">
        <v>#N/A</v>
      </c>
      <c r="AU46" s="261" t="e">
        <v>#N/A</v>
      </c>
      <c r="AV46" s="261" t="e">
        <v>#N/A</v>
      </c>
      <c r="AW46" s="261" t="e">
        <v>#N/A</v>
      </c>
      <c r="AX46" s="261" t="e">
        <v>#N/A</v>
      </c>
      <c r="AY46" s="261" t="e">
        <v>#N/A</v>
      </c>
      <c r="AZ46" s="261" t="e">
        <v>#N/A</v>
      </c>
      <c r="BA46" s="261" t="e">
        <v>#N/A</v>
      </c>
      <c r="BB46" s="261" t="e">
        <v>#N/A</v>
      </c>
      <c r="BC46" s="261" t="e">
        <v>#N/A</v>
      </c>
      <c r="BD46" s="261" t="e">
        <v>#N/A</v>
      </c>
      <c r="BE46" s="261" t="e">
        <v>#N/A</v>
      </c>
      <c r="BF46" s="261" t="e">
        <v>#N/A</v>
      </c>
      <c r="BG46" s="261" t="e">
        <v>#N/A</v>
      </c>
      <c r="BH46" s="261" t="e">
        <v>#N/A</v>
      </c>
      <c r="BI46" s="261" t="e">
        <v>#N/A</v>
      </c>
      <c r="BJ46" s="261" t="e">
        <v>#N/A</v>
      </c>
      <c r="BK46" s="261" t="e">
        <v>#N/A</v>
      </c>
      <c r="BL46" s="261" t="e">
        <v>#N/A</v>
      </c>
      <c r="BM46" s="261" t="e">
        <v>#N/A</v>
      </c>
      <c r="BN46" s="261" t="e">
        <v>#N/A</v>
      </c>
      <c r="BO46" s="261" t="e">
        <v>#N/A</v>
      </c>
      <c r="BP46" s="261" t="e">
        <v>#N/A</v>
      </c>
      <c r="BQ46" s="261" t="e">
        <v>#N/A</v>
      </c>
      <c r="BR46" s="261" t="e">
        <v>#N/A</v>
      </c>
      <c r="BS46" s="261" t="e">
        <v>#N/A</v>
      </c>
      <c r="BT46" s="261" t="e">
        <v>#N/A</v>
      </c>
      <c r="BU46" s="261" t="e">
        <v>#N/A</v>
      </c>
      <c r="BV46" s="261" t="e">
        <v>#N/A</v>
      </c>
      <c r="BW46" s="261" t="e">
        <v>#N/A</v>
      </c>
      <c r="BX46" s="261" t="e">
        <v>#N/A</v>
      </c>
      <c r="BY46" s="261" t="e">
        <v>#N/A</v>
      </c>
      <c r="BZ46" s="261" t="e">
        <v>#N/A</v>
      </c>
      <c r="CA46" s="261" t="e">
        <v>#N/A</v>
      </c>
      <c r="CB46" s="261" t="e">
        <v>#N/A</v>
      </c>
      <c r="CC46" s="261" t="e">
        <v>#N/A</v>
      </c>
      <c r="CD46" s="261" t="e">
        <v>#N/A</v>
      </c>
      <c r="CE46" s="261" t="e">
        <v>#N/A</v>
      </c>
      <c r="CF46" s="261" t="e">
        <v>#N/A</v>
      </c>
      <c r="CG46" s="261" t="e">
        <v>#N/A</v>
      </c>
      <c r="CH46" s="261" t="e">
        <v>#N/A</v>
      </c>
      <c r="CI46" s="261" t="e">
        <v>#N/A</v>
      </c>
      <c r="CJ46" s="261" t="e">
        <v>#N/A</v>
      </c>
      <c r="CK46" s="261" t="e">
        <v>#N/A</v>
      </c>
      <c r="CL46" s="261" t="e">
        <v>#N/A</v>
      </c>
      <c r="CM46" s="261" t="e">
        <v>#N/A</v>
      </c>
      <c r="CN46" s="261">
        <v>4670182</v>
      </c>
      <c r="CO46" s="261">
        <v>4904404</v>
      </c>
      <c r="CP46" s="261">
        <v>3458519</v>
      </c>
      <c r="CQ46" s="261">
        <v>3553501</v>
      </c>
      <c r="CR46" s="261">
        <v>1015298</v>
      </c>
      <c r="CS46" s="261">
        <v>1145868</v>
      </c>
      <c r="CT46" s="261">
        <v>4706865</v>
      </c>
      <c r="CU46" s="261">
        <v>4952048</v>
      </c>
      <c r="CV46" s="261">
        <v>3475925</v>
      </c>
      <c r="CW46" s="261">
        <v>3578667</v>
      </c>
      <c r="CX46" s="261">
        <v>1028169</v>
      </c>
      <c r="CY46" s="261">
        <v>1161135</v>
      </c>
      <c r="CZ46" s="261">
        <v>4750629</v>
      </c>
      <c r="DA46" s="261">
        <v>5001181</v>
      </c>
      <c r="DB46" s="261">
        <v>3498131</v>
      </c>
      <c r="DC46" s="261">
        <v>3602957</v>
      </c>
      <c r="DD46" s="261">
        <v>1041842</v>
      </c>
      <c r="DE46" s="261">
        <v>1177232</v>
      </c>
      <c r="DF46" s="261">
        <v>4795806</v>
      </c>
      <c r="DG46" s="261">
        <v>5050911</v>
      </c>
      <c r="DH46" s="261">
        <v>3519546</v>
      </c>
      <c r="DI46" s="261">
        <v>3626440</v>
      </c>
      <c r="DJ46" s="261">
        <v>1056754</v>
      </c>
      <c r="DK46" s="261">
        <v>1193851</v>
      </c>
      <c r="DL46" s="261">
        <v>4837572</v>
      </c>
      <c r="DM46" s="261">
        <v>5099723</v>
      </c>
      <c r="DN46" s="261">
        <v>3539858</v>
      </c>
      <c r="DO46" s="261">
        <v>3651263</v>
      </c>
      <c r="DP46" s="261">
        <v>1069977</v>
      </c>
      <c r="DQ46" s="261">
        <v>1209258</v>
      </c>
      <c r="DR46" s="261">
        <v>4887153</v>
      </c>
      <c r="DS46" s="261">
        <v>5150065</v>
      </c>
      <c r="DT46" s="261">
        <v>3568299</v>
      </c>
      <c r="DU46" s="261">
        <v>3679222</v>
      </c>
      <c r="DV46" s="261">
        <v>1082865</v>
      </c>
      <c r="DW46" s="261">
        <v>1223584</v>
      </c>
      <c r="DX46" s="261">
        <v>4946760</v>
      </c>
      <c r="DY46" s="261">
        <v>5215042</v>
      </c>
      <c r="DZ46" s="261">
        <v>3603252</v>
      </c>
      <c r="EA46" s="261">
        <v>3716676</v>
      </c>
      <c r="EB46" s="261">
        <v>1097650</v>
      </c>
      <c r="EC46" s="261">
        <v>1241058</v>
      </c>
      <c r="ED46" s="261">
        <v>5000946</v>
      </c>
      <c r="EE46" s="261">
        <v>5274812</v>
      </c>
      <c r="EF46" s="261">
        <v>3632503</v>
      </c>
      <c r="EG46" s="261">
        <v>3750289</v>
      </c>
      <c r="EH46" s="261">
        <v>1112401</v>
      </c>
      <c r="EI46" s="261">
        <v>1257279</v>
      </c>
      <c r="EJ46" s="261">
        <v>5055337</v>
      </c>
      <c r="EK46" s="261">
        <v>5336021</v>
      </c>
      <c r="EL46" s="261">
        <v>3665003</v>
      </c>
      <c r="EM46" s="261">
        <v>3786742</v>
      </c>
      <c r="EN46" s="261">
        <v>1126783</v>
      </c>
      <c r="EO46" s="261">
        <v>1273859</v>
      </c>
      <c r="EP46" s="261">
        <v>5107629</v>
      </c>
      <c r="EQ46" s="261">
        <v>5393755</v>
      </c>
      <c r="ER46" s="261">
        <v>3695927</v>
      </c>
      <c r="ES46" s="261">
        <v>3820135</v>
      </c>
      <c r="ET46" s="261">
        <v>1140008</v>
      </c>
      <c r="EU46" s="261">
        <v>1289789</v>
      </c>
      <c r="EV46" s="261">
        <v>5152582</v>
      </c>
      <c r="EW46" s="261">
        <v>5448241</v>
      </c>
      <c r="EX46" s="261">
        <v>3722310</v>
      </c>
      <c r="EY46" s="261">
        <v>3853251</v>
      </c>
      <c r="EZ46" s="261">
        <v>1150605</v>
      </c>
      <c r="FA46" s="261">
        <v>1303256</v>
      </c>
    </row>
    <row r="47" spans="1:157" x14ac:dyDescent="0.2">
      <c r="A47" s="191" t="s">
        <v>53</v>
      </c>
      <c r="B47" s="261" t="e">
        <v>#N/A</v>
      </c>
      <c r="C47" s="261" t="e">
        <v>#N/A</v>
      </c>
      <c r="D47" s="261" t="e">
        <v>#N/A</v>
      </c>
      <c r="E47" s="261" t="e">
        <v>#N/A</v>
      </c>
      <c r="F47" s="261" t="e">
        <v>#N/A</v>
      </c>
      <c r="G47" s="261" t="e">
        <v>#N/A</v>
      </c>
      <c r="H47" s="261" t="e">
        <v>#N/A</v>
      </c>
      <c r="I47" s="261" t="e">
        <v>#N/A</v>
      </c>
      <c r="J47" s="261" t="e">
        <v>#N/A</v>
      </c>
      <c r="K47" s="261" t="e">
        <v>#N/A</v>
      </c>
      <c r="L47" s="261" t="e">
        <v>#N/A</v>
      </c>
      <c r="M47" s="261" t="e">
        <v>#N/A</v>
      </c>
      <c r="N47" s="261" t="e">
        <v>#N/A</v>
      </c>
      <c r="O47" s="261" t="e">
        <v>#N/A</v>
      </c>
      <c r="P47" s="261" t="e">
        <v>#N/A</v>
      </c>
      <c r="Q47" s="261" t="e">
        <v>#N/A</v>
      </c>
      <c r="R47" s="261" t="e">
        <v>#N/A</v>
      </c>
      <c r="S47" s="261" t="e">
        <v>#N/A</v>
      </c>
      <c r="T47" s="261" t="e">
        <v>#N/A</v>
      </c>
      <c r="U47" s="261" t="e">
        <v>#N/A</v>
      </c>
      <c r="V47" s="261" t="e">
        <v>#N/A</v>
      </c>
      <c r="W47" s="261" t="e">
        <v>#N/A</v>
      </c>
      <c r="X47" s="261" t="e">
        <v>#N/A</v>
      </c>
      <c r="Y47" s="261" t="e">
        <v>#N/A</v>
      </c>
      <c r="Z47" s="261" t="e">
        <v>#N/A</v>
      </c>
      <c r="AA47" s="261" t="e">
        <v>#N/A</v>
      </c>
      <c r="AB47" s="261" t="e">
        <v>#N/A</v>
      </c>
      <c r="AC47" s="261" t="e">
        <v>#N/A</v>
      </c>
      <c r="AD47" s="261" t="e">
        <v>#N/A</v>
      </c>
      <c r="AE47" s="261" t="e">
        <v>#N/A</v>
      </c>
      <c r="AF47" s="261" t="e">
        <v>#N/A</v>
      </c>
      <c r="AG47" s="261" t="e">
        <v>#N/A</v>
      </c>
      <c r="AH47" s="261" t="e">
        <v>#N/A</v>
      </c>
      <c r="AI47" s="261" t="e">
        <v>#N/A</v>
      </c>
      <c r="AJ47" s="261" t="e">
        <v>#N/A</v>
      </c>
      <c r="AK47" s="261" t="e">
        <v>#N/A</v>
      </c>
      <c r="AL47" s="261" t="e">
        <v>#N/A</v>
      </c>
      <c r="AM47" s="261" t="e">
        <v>#N/A</v>
      </c>
      <c r="AN47" s="261" t="e">
        <v>#N/A</v>
      </c>
      <c r="AO47" s="261" t="e">
        <v>#N/A</v>
      </c>
      <c r="AP47" s="261" t="e">
        <v>#N/A</v>
      </c>
      <c r="AQ47" s="261" t="e">
        <v>#N/A</v>
      </c>
      <c r="AR47" s="261" t="e">
        <v>#N/A</v>
      </c>
      <c r="AS47" s="261" t="e">
        <v>#N/A</v>
      </c>
      <c r="AT47" s="261" t="e">
        <v>#N/A</v>
      </c>
      <c r="AU47" s="261" t="e">
        <v>#N/A</v>
      </c>
      <c r="AV47" s="261" t="e">
        <v>#N/A</v>
      </c>
      <c r="AW47" s="261" t="e">
        <v>#N/A</v>
      </c>
      <c r="AX47" s="261" t="e">
        <v>#N/A</v>
      </c>
      <c r="AY47" s="261" t="e">
        <v>#N/A</v>
      </c>
      <c r="AZ47" s="261" t="e">
        <v>#N/A</v>
      </c>
      <c r="BA47" s="261" t="e">
        <v>#N/A</v>
      </c>
      <c r="BB47" s="261" t="e">
        <v>#N/A</v>
      </c>
      <c r="BC47" s="261" t="e">
        <v>#N/A</v>
      </c>
      <c r="BD47" s="261" t="e">
        <v>#N/A</v>
      </c>
      <c r="BE47" s="261" t="e">
        <v>#N/A</v>
      </c>
      <c r="BF47" s="261" t="e">
        <v>#N/A</v>
      </c>
      <c r="BG47" s="261" t="e">
        <v>#N/A</v>
      </c>
      <c r="BH47" s="261" t="e">
        <v>#N/A</v>
      </c>
      <c r="BI47" s="261" t="e">
        <v>#N/A</v>
      </c>
      <c r="BJ47" s="261" t="e">
        <v>#N/A</v>
      </c>
      <c r="BK47" s="261" t="e">
        <v>#N/A</v>
      </c>
      <c r="BL47" s="261" t="e">
        <v>#N/A</v>
      </c>
      <c r="BM47" s="261" t="e">
        <v>#N/A</v>
      </c>
      <c r="BN47" s="261" t="e">
        <v>#N/A</v>
      </c>
      <c r="BO47" s="261" t="e">
        <v>#N/A</v>
      </c>
      <c r="BP47" s="261" t="e">
        <v>#N/A</v>
      </c>
      <c r="BQ47" s="261" t="e">
        <v>#N/A</v>
      </c>
      <c r="BR47" s="261" t="e">
        <v>#N/A</v>
      </c>
      <c r="BS47" s="261" t="e">
        <v>#N/A</v>
      </c>
      <c r="BT47" s="261" t="e">
        <v>#N/A</v>
      </c>
      <c r="BU47" s="261" t="e">
        <v>#N/A</v>
      </c>
      <c r="BV47" s="261" t="e">
        <v>#N/A</v>
      </c>
      <c r="BW47" s="261" t="e">
        <v>#N/A</v>
      </c>
      <c r="BX47" s="261" t="e">
        <v>#N/A</v>
      </c>
      <c r="BY47" s="261" t="e">
        <v>#N/A</v>
      </c>
      <c r="BZ47" s="261" t="e">
        <v>#N/A</v>
      </c>
      <c r="CA47" s="261" t="e">
        <v>#N/A</v>
      </c>
      <c r="CB47" s="261" t="e">
        <v>#N/A</v>
      </c>
      <c r="CC47" s="261" t="e">
        <v>#N/A</v>
      </c>
      <c r="CD47" s="261" t="e">
        <v>#N/A</v>
      </c>
      <c r="CE47" s="261" t="e">
        <v>#N/A</v>
      </c>
      <c r="CF47" s="261" t="e">
        <v>#N/A</v>
      </c>
      <c r="CG47" s="261" t="e">
        <v>#N/A</v>
      </c>
      <c r="CH47" s="261" t="e">
        <v>#N/A</v>
      </c>
      <c r="CI47" s="261" t="e">
        <v>#N/A</v>
      </c>
      <c r="CJ47" s="261" t="e">
        <v>#N/A</v>
      </c>
      <c r="CK47" s="261" t="e">
        <v>#N/A</v>
      </c>
      <c r="CL47" s="261" t="e">
        <v>#N/A</v>
      </c>
      <c r="CM47" s="261" t="e">
        <v>#N/A</v>
      </c>
      <c r="CN47" s="261">
        <v>341099</v>
      </c>
      <c r="CO47" s="261">
        <v>333653</v>
      </c>
      <c r="CP47" s="261">
        <v>311539</v>
      </c>
      <c r="CQ47" s="261">
        <v>305132</v>
      </c>
      <c r="CR47" s="261">
        <v>6170</v>
      </c>
      <c r="CS47" s="261">
        <v>4419</v>
      </c>
      <c r="CT47" s="261">
        <v>347360</v>
      </c>
      <c r="CU47" s="261">
        <v>338166</v>
      </c>
      <c r="CV47" s="261">
        <v>316409</v>
      </c>
      <c r="CW47" s="261">
        <v>308467</v>
      </c>
      <c r="CX47" s="261">
        <v>6781</v>
      </c>
      <c r="CY47" s="261">
        <v>4895</v>
      </c>
      <c r="CZ47" s="261">
        <v>357189</v>
      </c>
      <c r="DA47" s="261">
        <v>345038</v>
      </c>
      <c r="DB47" s="261">
        <v>324466</v>
      </c>
      <c r="DC47" s="261">
        <v>313921</v>
      </c>
      <c r="DD47" s="261">
        <v>7666</v>
      </c>
      <c r="DE47" s="261">
        <v>5571</v>
      </c>
      <c r="DF47" s="261">
        <v>369328</v>
      </c>
      <c r="DG47" s="261">
        <v>353821</v>
      </c>
      <c r="DH47" s="261">
        <v>333901</v>
      </c>
      <c r="DI47" s="261">
        <v>320656</v>
      </c>
      <c r="DJ47" s="261">
        <v>9259</v>
      </c>
      <c r="DK47" s="261">
        <v>6612</v>
      </c>
      <c r="DL47" s="261">
        <v>378606</v>
      </c>
      <c r="DM47" s="261">
        <v>360130</v>
      </c>
      <c r="DN47" s="261">
        <v>340776</v>
      </c>
      <c r="DO47" s="261">
        <v>325302</v>
      </c>
      <c r="DP47" s="261">
        <v>10766</v>
      </c>
      <c r="DQ47" s="261">
        <v>7626</v>
      </c>
      <c r="DR47" s="261">
        <v>388132</v>
      </c>
      <c r="DS47" s="261">
        <v>367405</v>
      </c>
      <c r="DT47" s="261">
        <v>346653</v>
      </c>
      <c r="DU47" s="261">
        <v>329742</v>
      </c>
      <c r="DV47" s="261">
        <v>13278</v>
      </c>
      <c r="DW47" s="261">
        <v>9311</v>
      </c>
      <c r="DX47" s="261">
        <v>388106</v>
      </c>
      <c r="DY47" s="261">
        <v>368008</v>
      </c>
      <c r="DZ47" s="261">
        <v>344470</v>
      </c>
      <c r="EA47" s="261">
        <v>328369</v>
      </c>
      <c r="EB47" s="261">
        <v>14816</v>
      </c>
      <c r="EC47" s="261">
        <v>10634</v>
      </c>
      <c r="ED47" s="261">
        <v>387723</v>
      </c>
      <c r="EE47" s="261">
        <v>369032</v>
      </c>
      <c r="EF47" s="261">
        <v>342654</v>
      </c>
      <c r="EG47" s="261">
        <v>327567</v>
      </c>
      <c r="EH47" s="261">
        <v>15521</v>
      </c>
      <c r="EI47" s="261">
        <v>11466</v>
      </c>
      <c r="EJ47" s="261">
        <v>389111</v>
      </c>
      <c r="EK47" s="261">
        <v>370951</v>
      </c>
      <c r="EL47" s="261">
        <v>342816</v>
      </c>
      <c r="EM47" s="261">
        <v>328112</v>
      </c>
      <c r="EN47" s="261">
        <v>16351</v>
      </c>
      <c r="EO47" s="261">
        <v>12379</v>
      </c>
      <c r="EP47" s="261">
        <v>391046</v>
      </c>
      <c r="EQ47" s="261">
        <v>372678</v>
      </c>
      <c r="ER47" s="261">
        <v>343940</v>
      </c>
      <c r="ES47" s="261">
        <v>329026</v>
      </c>
      <c r="ET47" s="261">
        <v>16826</v>
      </c>
      <c r="EU47" s="261">
        <v>12978</v>
      </c>
      <c r="EV47" s="261">
        <v>391815</v>
      </c>
      <c r="EW47" s="261">
        <v>373494</v>
      </c>
      <c r="EX47" s="261">
        <v>344211</v>
      </c>
      <c r="EY47" s="261">
        <v>329413</v>
      </c>
      <c r="EZ47" s="261">
        <v>17170</v>
      </c>
      <c r="FA47" s="261">
        <v>13325</v>
      </c>
    </row>
    <row r="48" spans="1:157" x14ac:dyDescent="0.2">
      <c r="A48" s="191" t="s">
        <v>54</v>
      </c>
      <c r="B48" s="261" t="e">
        <v>#N/A</v>
      </c>
      <c r="C48" s="261" t="e">
        <v>#N/A</v>
      </c>
      <c r="D48" s="261" t="e">
        <v>#N/A</v>
      </c>
      <c r="E48" s="261" t="e">
        <v>#N/A</v>
      </c>
      <c r="F48" s="261" t="e">
        <v>#N/A</v>
      </c>
      <c r="G48" s="261" t="e">
        <v>#N/A</v>
      </c>
      <c r="H48" s="261" t="e">
        <v>#N/A</v>
      </c>
      <c r="I48" s="261" t="e">
        <v>#N/A</v>
      </c>
      <c r="J48" s="261" t="e">
        <v>#N/A</v>
      </c>
      <c r="K48" s="261" t="e">
        <v>#N/A</v>
      </c>
      <c r="L48" s="261" t="e">
        <v>#N/A</v>
      </c>
      <c r="M48" s="261" t="e">
        <v>#N/A</v>
      </c>
      <c r="N48" s="261" t="e">
        <v>#N/A</v>
      </c>
      <c r="O48" s="261" t="e">
        <v>#N/A</v>
      </c>
      <c r="P48" s="261" t="e">
        <v>#N/A</v>
      </c>
      <c r="Q48" s="261" t="e">
        <v>#N/A</v>
      </c>
      <c r="R48" s="261" t="e">
        <v>#N/A</v>
      </c>
      <c r="S48" s="261" t="e">
        <v>#N/A</v>
      </c>
      <c r="T48" s="261" t="e">
        <v>#N/A</v>
      </c>
      <c r="U48" s="261" t="e">
        <v>#N/A</v>
      </c>
      <c r="V48" s="261" t="e">
        <v>#N/A</v>
      </c>
      <c r="W48" s="261" t="e">
        <v>#N/A</v>
      </c>
      <c r="X48" s="261" t="e">
        <v>#N/A</v>
      </c>
      <c r="Y48" s="261" t="e">
        <v>#N/A</v>
      </c>
      <c r="Z48" s="261" t="e">
        <v>#N/A</v>
      </c>
      <c r="AA48" s="261" t="e">
        <v>#N/A</v>
      </c>
      <c r="AB48" s="261" t="e">
        <v>#N/A</v>
      </c>
      <c r="AC48" s="261" t="e">
        <v>#N/A</v>
      </c>
      <c r="AD48" s="261" t="e">
        <v>#N/A</v>
      </c>
      <c r="AE48" s="261" t="e">
        <v>#N/A</v>
      </c>
      <c r="AF48" s="261" t="e">
        <v>#N/A</v>
      </c>
      <c r="AG48" s="261" t="e">
        <v>#N/A</v>
      </c>
      <c r="AH48" s="261" t="e">
        <v>#N/A</v>
      </c>
      <c r="AI48" s="261" t="e">
        <v>#N/A</v>
      </c>
      <c r="AJ48" s="261" t="e">
        <v>#N/A</v>
      </c>
      <c r="AK48" s="261" t="e">
        <v>#N/A</v>
      </c>
      <c r="AL48" s="261" t="e">
        <v>#N/A</v>
      </c>
      <c r="AM48" s="261" t="e">
        <v>#N/A</v>
      </c>
      <c r="AN48" s="261" t="e">
        <v>#N/A</v>
      </c>
      <c r="AO48" s="261" t="e">
        <v>#N/A</v>
      </c>
      <c r="AP48" s="261" t="e">
        <v>#N/A</v>
      </c>
      <c r="AQ48" s="261" t="e">
        <v>#N/A</v>
      </c>
      <c r="AR48" s="261" t="e">
        <v>#N/A</v>
      </c>
      <c r="AS48" s="261" t="e">
        <v>#N/A</v>
      </c>
      <c r="AT48" s="261" t="e">
        <v>#N/A</v>
      </c>
      <c r="AU48" s="261" t="e">
        <v>#N/A</v>
      </c>
      <c r="AV48" s="261" t="e">
        <v>#N/A</v>
      </c>
      <c r="AW48" s="261" t="e">
        <v>#N/A</v>
      </c>
      <c r="AX48" s="261" t="e">
        <v>#N/A</v>
      </c>
      <c r="AY48" s="261" t="e">
        <v>#N/A</v>
      </c>
      <c r="AZ48" s="261" t="e">
        <v>#N/A</v>
      </c>
      <c r="BA48" s="261" t="e">
        <v>#N/A</v>
      </c>
      <c r="BB48" s="261" t="e">
        <v>#N/A</v>
      </c>
      <c r="BC48" s="261" t="e">
        <v>#N/A</v>
      </c>
      <c r="BD48" s="261" t="e">
        <v>#N/A</v>
      </c>
      <c r="BE48" s="261" t="e">
        <v>#N/A</v>
      </c>
      <c r="BF48" s="261" t="e">
        <v>#N/A</v>
      </c>
      <c r="BG48" s="261" t="e">
        <v>#N/A</v>
      </c>
      <c r="BH48" s="261" t="e">
        <v>#N/A</v>
      </c>
      <c r="BI48" s="261" t="e">
        <v>#N/A</v>
      </c>
      <c r="BJ48" s="261" t="e">
        <v>#N/A</v>
      </c>
      <c r="BK48" s="261" t="e">
        <v>#N/A</v>
      </c>
      <c r="BL48" s="261" t="e">
        <v>#N/A</v>
      </c>
      <c r="BM48" s="261" t="e">
        <v>#N/A</v>
      </c>
      <c r="BN48" s="261" t="e">
        <v>#N/A</v>
      </c>
      <c r="BO48" s="261" t="e">
        <v>#N/A</v>
      </c>
      <c r="BP48" s="261" t="e">
        <v>#N/A</v>
      </c>
      <c r="BQ48" s="261" t="e">
        <v>#N/A</v>
      </c>
      <c r="BR48" s="261" t="e">
        <v>#N/A</v>
      </c>
      <c r="BS48" s="261" t="e">
        <v>#N/A</v>
      </c>
      <c r="BT48" s="261" t="e">
        <v>#N/A</v>
      </c>
      <c r="BU48" s="261" t="e">
        <v>#N/A</v>
      </c>
      <c r="BV48" s="261" t="e">
        <v>#N/A</v>
      </c>
      <c r="BW48" s="261" t="e">
        <v>#N/A</v>
      </c>
      <c r="BX48" s="261" t="e">
        <v>#N/A</v>
      </c>
      <c r="BY48" s="261" t="e">
        <v>#N/A</v>
      </c>
      <c r="BZ48" s="261" t="e">
        <v>#N/A</v>
      </c>
      <c r="CA48" s="261" t="e">
        <v>#N/A</v>
      </c>
      <c r="CB48" s="261" t="e">
        <v>#N/A</v>
      </c>
      <c r="CC48" s="261" t="e">
        <v>#N/A</v>
      </c>
      <c r="CD48" s="261" t="e">
        <v>#N/A</v>
      </c>
      <c r="CE48" s="261" t="e">
        <v>#N/A</v>
      </c>
      <c r="CF48" s="261" t="e">
        <v>#N/A</v>
      </c>
      <c r="CG48" s="261" t="e">
        <v>#N/A</v>
      </c>
      <c r="CH48" s="261" t="e">
        <v>#N/A</v>
      </c>
      <c r="CI48" s="261" t="e">
        <v>#N/A</v>
      </c>
      <c r="CJ48" s="261" t="e">
        <v>#N/A</v>
      </c>
      <c r="CK48" s="261" t="e">
        <v>#N/A</v>
      </c>
      <c r="CL48" s="261" t="e">
        <v>#N/A</v>
      </c>
      <c r="CM48" s="261" t="e">
        <v>#N/A</v>
      </c>
      <c r="CN48" s="261">
        <v>5634163</v>
      </c>
      <c r="CO48" s="261">
        <v>5905286</v>
      </c>
      <c r="CP48" s="261">
        <v>4786057</v>
      </c>
      <c r="CQ48" s="261">
        <v>4980234</v>
      </c>
      <c r="CR48" s="261">
        <v>722832</v>
      </c>
      <c r="CS48" s="261">
        <v>790883</v>
      </c>
      <c r="CT48" s="261">
        <v>5639710</v>
      </c>
      <c r="CU48" s="261">
        <v>5906025</v>
      </c>
      <c r="CV48" s="261">
        <v>4782245</v>
      </c>
      <c r="CW48" s="261">
        <v>4971706</v>
      </c>
      <c r="CX48" s="261">
        <v>728086</v>
      </c>
      <c r="CY48" s="261">
        <v>795871</v>
      </c>
      <c r="CZ48" s="261">
        <v>5646833</v>
      </c>
      <c r="DA48" s="261">
        <v>5904138</v>
      </c>
      <c r="DB48" s="261">
        <v>4778337</v>
      </c>
      <c r="DC48" s="261">
        <v>4960094</v>
      </c>
      <c r="DD48" s="261">
        <v>734294</v>
      </c>
      <c r="DE48" s="261">
        <v>800606</v>
      </c>
      <c r="DF48" s="261">
        <v>5665068</v>
      </c>
      <c r="DG48" s="261">
        <v>5914624</v>
      </c>
      <c r="DH48" s="261">
        <v>4780975</v>
      </c>
      <c r="DI48" s="261">
        <v>4955292</v>
      </c>
      <c r="DJ48" s="261">
        <v>743048</v>
      </c>
      <c r="DK48" s="261">
        <v>808698</v>
      </c>
      <c r="DL48" s="261">
        <v>5680785</v>
      </c>
      <c r="DM48" s="261">
        <v>5925788</v>
      </c>
      <c r="DN48" s="261">
        <v>4781414</v>
      </c>
      <c r="DO48" s="261">
        <v>4951414</v>
      </c>
      <c r="DP48" s="261">
        <v>751587</v>
      </c>
      <c r="DQ48" s="261">
        <v>816531</v>
      </c>
      <c r="DR48" s="261">
        <v>5691115</v>
      </c>
      <c r="DS48" s="261">
        <v>5931200</v>
      </c>
      <c r="DT48" s="261">
        <v>4775852</v>
      </c>
      <c r="DU48" s="261">
        <v>4942170</v>
      </c>
      <c r="DV48" s="261">
        <v>760450</v>
      </c>
      <c r="DW48" s="261">
        <v>824232</v>
      </c>
      <c r="DX48" s="261">
        <v>5702499</v>
      </c>
      <c r="DY48" s="261">
        <v>5937561</v>
      </c>
      <c r="DZ48" s="261">
        <v>4771507</v>
      </c>
      <c r="EA48" s="261">
        <v>4933661</v>
      </c>
      <c r="EB48" s="261">
        <v>768657</v>
      </c>
      <c r="EC48" s="261">
        <v>831459</v>
      </c>
      <c r="ED48" s="261">
        <v>5716631</v>
      </c>
      <c r="EE48" s="261">
        <v>5949075</v>
      </c>
      <c r="EF48" s="261">
        <v>4769881</v>
      </c>
      <c r="EG48" s="261">
        <v>4929617</v>
      </c>
      <c r="EH48" s="261">
        <v>776940</v>
      </c>
      <c r="EI48" s="261">
        <v>839763</v>
      </c>
      <c r="EJ48" s="261">
        <v>5724669</v>
      </c>
      <c r="EK48" s="261">
        <v>5956223</v>
      </c>
      <c r="EL48" s="261">
        <v>4763539</v>
      </c>
      <c r="EM48" s="261">
        <v>4922735</v>
      </c>
      <c r="EN48" s="261">
        <v>785417</v>
      </c>
      <c r="EO48" s="261">
        <v>848156</v>
      </c>
      <c r="EP48" s="261">
        <v>5733873</v>
      </c>
      <c r="EQ48" s="261">
        <v>5962634</v>
      </c>
      <c r="ER48" s="261">
        <v>4758837</v>
      </c>
      <c r="ES48" s="261">
        <v>4916163</v>
      </c>
      <c r="ET48" s="261">
        <v>793164</v>
      </c>
      <c r="EU48" s="261">
        <v>855265</v>
      </c>
      <c r="EV48" s="261">
        <v>5732661</v>
      </c>
      <c r="EW48" s="261">
        <v>5960556</v>
      </c>
      <c r="EX48" s="261">
        <v>4748644</v>
      </c>
      <c r="EY48" s="261">
        <v>4904537</v>
      </c>
      <c r="EZ48" s="261">
        <v>797862</v>
      </c>
      <c r="FA48" s="261">
        <v>860456</v>
      </c>
    </row>
    <row r="49" spans="1:157" x14ac:dyDescent="0.2">
      <c r="A49" s="191" t="s">
        <v>55</v>
      </c>
      <c r="B49" s="261" t="e">
        <v>#N/A</v>
      </c>
      <c r="C49" s="261" t="e">
        <v>#N/A</v>
      </c>
      <c r="D49" s="261" t="e">
        <v>#N/A</v>
      </c>
      <c r="E49" s="261" t="e">
        <v>#N/A</v>
      </c>
      <c r="F49" s="261" t="e">
        <v>#N/A</v>
      </c>
      <c r="G49" s="261" t="e">
        <v>#N/A</v>
      </c>
      <c r="H49" s="261" t="e">
        <v>#N/A</v>
      </c>
      <c r="I49" s="261" t="e">
        <v>#N/A</v>
      </c>
      <c r="J49" s="261" t="e">
        <v>#N/A</v>
      </c>
      <c r="K49" s="261" t="e">
        <v>#N/A</v>
      </c>
      <c r="L49" s="261" t="e">
        <v>#N/A</v>
      </c>
      <c r="M49" s="261" t="e">
        <v>#N/A</v>
      </c>
      <c r="N49" s="261" t="e">
        <v>#N/A</v>
      </c>
      <c r="O49" s="261" t="e">
        <v>#N/A</v>
      </c>
      <c r="P49" s="261" t="e">
        <v>#N/A</v>
      </c>
      <c r="Q49" s="261" t="e">
        <v>#N/A</v>
      </c>
      <c r="R49" s="261" t="e">
        <v>#N/A</v>
      </c>
      <c r="S49" s="261" t="e">
        <v>#N/A</v>
      </c>
      <c r="T49" s="261" t="e">
        <v>#N/A</v>
      </c>
      <c r="U49" s="261" t="e">
        <v>#N/A</v>
      </c>
      <c r="V49" s="261" t="e">
        <v>#N/A</v>
      </c>
      <c r="W49" s="261" t="e">
        <v>#N/A</v>
      </c>
      <c r="X49" s="261" t="e">
        <v>#N/A</v>
      </c>
      <c r="Y49" s="261" t="e">
        <v>#N/A</v>
      </c>
      <c r="Z49" s="261" t="e">
        <v>#N/A</v>
      </c>
      <c r="AA49" s="261" t="e">
        <v>#N/A</v>
      </c>
      <c r="AB49" s="261" t="e">
        <v>#N/A</v>
      </c>
      <c r="AC49" s="261" t="e">
        <v>#N/A</v>
      </c>
      <c r="AD49" s="261" t="e">
        <v>#N/A</v>
      </c>
      <c r="AE49" s="261" t="e">
        <v>#N/A</v>
      </c>
      <c r="AF49" s="261" t="e">
        <v>#N/A</v>
      </c>
      <c r="AG49" s="261" t="e">
        <v>#N/A</v>
      </c>
      <c r="AH49" s="261" t="e">
        <v>#N/A</v>
      </c>
      <c r="AI49" s="261" t="e">
        <v>#N/A</v>
      </c>
      <c r="AJ49" s="261" t="e">
        <v>#N/A</v>
      </c>
      <c r="AK49" s="261" t="e">
        <v>#N/A</v>
      </c>
      <c r="AL49" s="261" t="e">
        <v>#N/A</v>
      </c>
      <c r="AM49" s="261" t="e">
        <v>#N/A</v>
      </c>
      <c r="AN49" s="261" t="e">
        <v>#N/A</v>
      </c>
      <c r="AO49" s="261" t="e">
        <v>#N/A</v>
      </c>
      <c r="AP49" s="261" t="e">
        <v>#N/A</v>
      </c>
      <c r="AQ49" s="261" t="e">
        <v>#N/A</v>
      </c>
      <c r="AR49" s="261" t="e">
        <v>#N/A</v>
      </c>
      <c r="AS49" s="261" t="e">
        <v>#N/A</v>
      </c>
      <c r="AT49" s="261" t="e">
        <v>#N/A</v>
      </c>
      <c r="AU49" s="261" t="e">
        <v>#N/A</v>
      </c>
      <c r="AV49" s="261" t="e">
        <v>#N/A</v>
      </c>
      <c r="AW49" s="261" t="e">
        <v>#N/A</v>
      </c>
      <c r="AX49" s="261" t="e">
        <v>#N/A</v>
      </c>
      <c r="AY49" s="261" t="e">
        <v>#N/A</v>
      </c>
      <c r="AZ49" s="261" t="e">
        <v>#N/A</v>
      </c>
      <c r="BA49" s="261" t="e">
        <v>#N/A</v>
      </c>
      <c r="BB49" s="261" t="e">
        <v>#N/A</v>
      </c>
      <c r="BC49" s="261" t="e">
        <v>#N/A</v>
      </c>
      <c r="BD49" s="261" t="e">
        <v>#N/A</v>
      </c>
      <c r="BE49" s="261" t="e">
        <v>#N/A</v>
      </c>
      <c r="BF49" s="261" t="e">
        <v>#N/A</v>
      </c>
      <c r="BG49" s="261" t="e">
        <v>#N/A</v>
      </c>
      <c r="BH49" s="261" t="e">
        <v>#N/A</v>
      </c>
      <c r="BI49" s="261" t="e">
        <v>#N/A</v>
      </c>
      <c r="BJ49" s="261" t="e">
        <v>#N/A</v>
      </c>
      <c r="BK49" s="261" t="e">
        <v>#N/A</v>
      </c>
      <c r="BL49" s="261" t="e">
        <v>#N/A</v>
      </c>
      <c r="BM49" s="261" t="e">
        <v>#N/A</v>
      </c>
      <c r="BN49" s="261" t="e">
        <v>#N/A</v>
      </c>
      <c r="BO49" s="261" t="e">
        <v>#N/A</v>
      </c>
      <c r="BP49" s="261" t="e">
        <v>#N/A</v>
      </c>
      <c r="BQ49" s="261" t="e">
        <v>#N/A</v>
      </c>
      <c r="BR49" s="261" t="e">
        <v>#N/A</v>
      </c>
      <c r="BS49" s="261" t="e">
        <v>#N/A</v>
      </c>
      <c r="BT49" s="261" t="e">
        <v>#N/A</v>
      </c>
      <c r="BU49" s="261" t="e">
        <v>#N/A</v>
      </c>
      <c r="BV49" s="261" t="e">
        <v>#N/A</v>
      </c>
      <c r="BW49" s="261" t="e">
        <v>#N/A</v>
      </c>
      <c r="BX49" s="261" t="e">
        <v>#N/A</v>
      </c>
      <c r="BY49" s="261" t="e">
        <v>#N/A</v>
      </c>
      <c r="BZ49" s="261" t="e">
        <v>#N/A</v>
      </c>
      <c r="CA49" s="261" t="e">
        <v>#N/A</v>
      </c>
      <c r="CB49" s="261" t="e">
        <v>#N/A</v>
      </c>
      <c r="CC49" s="261" t="e">
        <v>#N/A</v>
      </c>
      <c r="CD49" s="261" t="e">
        <v>#N/A</v>
      </c>
      <c r="CE49" s="261" t="e">
        <v>#N/A</v>
      </c>
      <c r="CF49" s="261" t="e">
        <v>#N/A</v>
      </c>
      <c r="CG49" s="261" t="e">
        <v>#N/A</v>
      </c>
      <c r="CH49" s="261" t="e">
        <v>#N/A</v>
      </c>
      <c r="CI49" s="261" t="e">
        <v>#N/A</v>
      </c>
      <c r="CJ49" s="261" t="e">
        <v>#N/A</v>
      </c>
      <c r="CK49" s="261" t="e">
        <v>#N/A</v>
      </c>
      <c r="CL49" s="261" t="e">
        <v>#N/A</v>
      </c>
      <c r="CM49" s="261" t="e">
        <v>#N/A</v>
      </c>
      <c r="CN49" s="261">
        <v>1860337</v>
      </c>
      <c r="CO49" s="261">
        <v>1899677</v>
      </c>
      <c r="CP49" s="261">
        <v>1469833</v>
      </c>
      <c r="CQ49" s="261">
        <v>1500228</v>
      </c>
      <c r="CR49" s="261">
        <v>159621</v>
      </c>
      <c r="CS49" s="261">
        <v>161330</v>
      </c>
      <c r="CT49" s="261">
        <v>1874581</v>
      </c>
      <c r="CU49" s="261">
        <v>1914243</v>
      </c>
      <c r="CV49" s="261">
        <v>1476707</v>
      </c>
      <c r="CW49" s="261">
        <v>1507353</v>
      </c>
      <c r="CX49" s="261">
        <v>161619</v>
      </c>
      <c r="CY49" s="261">
        <v>163271</v>
      </c>
      <c r="CZ49" s="261">
        <v>1891054</v>
      </c>
      <c r="DA49" s="261">
        <v>1928266</v>
      </c>
      <c r="DB49" s="261">
        <v>1486048</v>
      </c>
      <c r="DC49" s="261">
        <v>1514586</v>
      </c>
      <c r="DD49" s="261">
        <v>163978</v>
      </c>
      <c r="DE49" s="261">
        <v>165119</v>
      </c>
      <c r="DF49" s="261">
        <v>1909004</v>
      </c>
      <c r="DG49" s="261">
        <v>1944887</v>
      </c>
      <c r="DH49" s="261">
        <v>1495188</v>
      </c>
      <c r="DI49" s="261">
        <v>1523181</v>
      </c>
      <c r="DJ49" s="261">
        <v>167160</v>
      </c>
      <c r="DK49" s="261">
        <v>167590</v>
      </c>
      <c r="DL49" s="261">
        <v>1921858</v>
      </c>
      <c r="DM49" s="261">
        <v>1957329</v>
      </c>
      <c r="DN49" s="261">
        <v>1500687</v>
      </c>
      <c r="DO49" s="261">
        <v>1528379</v>
      </c>
      <c r="DP49" s="261">
        <v>169442</v>
      </c>
      <c r="DQ49" s="261">
        <v>169479</v>
      </c>
      <c r="DR49" s="261">
        <v>1937570</v>
      </c>
      <c r="DS49" s="261">
        <v>1972948</v>
      </c>
      <c r="DT49" s="261">
        <v>1507865</v>
      </c>
      <c r="DU49" s="261">
        <v>1535180</v>
      </c>
      <c r="DV49" s="261">
        <v>172380</v>
      </c>
      <c r="DW49" s="261">
        <v>171942</v>
      </c>
      <c r="DX49" s="261">
        <v>1946039</v>
      </c>
      <c r="DY49" s="261">
        <v>1982104</v>
      </c>
      <c r="DZ49" s="261">
        <v>1510730</v>
      </c>
      <c r="EA49" s="261">
        <v>1538433</v>
      </c>
      <c r="EB49" s="261">
        <v>173994</v>
      </c>
      <c r="EC49" s="261">
        <v>173572</v>
      </c>
      <c r="ED49" s="261">
        <v>1948690</v>
      </c>
      <c r="EE49" s="261">
        <v>1984912</v>
      </c>
      <c r="EF49" s="261">
        <v>1509017</v>
      </c>
      <c r="EG49" s="261">
        <v>1536871</v>
      </c>
      <c r="EH49" s="261">
        <v>175340</v>
      </c>
      <c r="EI49" s="261">
        <v>174583</v>
      </c>
      <c r="EJ49" s="261">
        <v>1953313</v>
      </c>
      <c r="EK49" s="261">
        <v>1990175</v>
      </c>
      <c r="EL49" s="261">
        <v>1508668</v>
      </c>
      <c r="EM49" s="261">
        <v>1537271</v>
      </c>
      <c r="EN49" s="261">
        <v>176717</v>
      </c>
      <c r="EO49" s="261">
        <v>175710</v>
      </c>
      <c r="EP49" s="261">
        <v>1961516</v>
      </c>
      <c r="EQ49" s="261">
        <v>1999160</v>
      </c>
      <c r="ER49" s="261">
        <v>1511786</v>
      </c>
      <c r="ES49" s="261">
        <v>1541372</v>
      </c>
      <c r="ET49" s="261">
        <v>178897</v>
      </c>
      <c r="EU49" s="261">
        <v>177417</v>
      </c>
      <c r="EV49" s="261">
        <v>1971181</v>
      </c>
      <c r="EW49" s="261">
        <v>2009602</v>
      </c>
      <c r="EX49" s="261">
        <v>1516568</v>
      </c>
      <c r="EY49" s="261">
        <v>1547116</v>
      </c>
      <c r="EZ49" s="261">
        <v>181673</v>
      </c>
      <c r="FA49" s="261">
        <v>179848</v>
      </c>
    </row>
    <row r="50" spans="1:157" x14ac:dyDescent="0.2">
      <c r="A50" s="191" t="s">
        <v>56</v>
      </c>
      <c r="B50" s="261" t="e">
        <v>#N/A</v>
      </c>
      <c r="C50" s="261" t="e">
        <v>#N/A</v>
      </c>
      <c r="D50" s="261" t="e">
        <v>#N/A</v>
      </c>
      <c r="E50" s="261" t="e">
        <v>#N/A</v>
      </c>
      <c r="F50" s="261" t="e">
        <v>#N/A</v>
      </c>
      <c r="G50" s="261" t="e">
        <v>#N/A</v>
      </c>
      <c r="H50" s="261" t="e">
        <v>#N/A</v>
      </c>
      <c r="I50" s="261" t="e">
        <v>#N/A</v>
      </c>
      <c r="J50" s="261" t="e">
        <v>#N/A</v>
      </c>
      <c r="K50" s="261" t="e">
        <v>#N/A</v>
      </c>
      <c r="L50" s="261" t="e">
        <v>#N/A</v>
      </c>
      <c r="M50" s="261" t="e">
        <v>#N/A</v>
      </c>
      <c r="N50" s="261" t="e">
        <v>#N/A</v>
      </c>
      <c r="O50" s="261" t="e">
        <v>#N/A</v>
      </c>
      <c r="P50" s="261" t="e">
        <v>#N/A</v>
      </c>
      <c r="Q50" s="261" t="e">
        <v>#N/A</v>
      </c>
      <c r="R50" s="261" t="e">
        <v>#N/A</v>
      </c>
      <c r="S50" s="261" t="e">
        <v>#N/A</v>
      </c>
      <c r="T50" s="261" t="e">
        <v>#N/A</v>
      </c>
      <c r="U50" s="261" t="e">
        <v>#N/A</v>
      </c>
      <c r="V50" s="261" t="e">
        <v>#N/A</v>
      </c>
      <c r="W50" s="261" t="e">
        <v>#N/A</v>
      </c>
      <c r="X50" s="261" t="e">
        <v>#N/A</v>
      </c>
      <c r="Y50" s="261" t="e">
        <v>#N/A</v>
      </c>
      <c r="Z50" s="261" t="e">
        <v>#N/A</v>
      </c>
      <c r="AA50" s="261" t="e">
        <v>#N/A</v>
      </c>
      <c r="AB50" s="261" t="e">
        <v>#N/A</v>
      </c>
      <c r="AC50" s="261" t="e">
        <v>#N/A</v>
      </c>
      <c r="AD50" s="261" t="e">
        <v>#N/A</v>
      </c>
      <c r="AE50" s="261" t="e">
        <v>#N/A</v>
      </c>
      <c r="AF50" s="261" t="e">
        <v>#N/A</v>
      </c>
      <c r="AG50" s="261" t="e">
        <v>#N/A</v>
      </c>
      <c r="AH50" s="261" t="e">
        <v>#N/A</v>
      </c>
      <c r="AI50" s="261" t="e">
        <v>#N/A</v>
      </c>
      <c r="AJ50" s="261" t="e">
        <v>#N/A</v>
      </c>
      <c r="AK50" s="261" t="e">
        <v>#N/A</v>
      </c>
      <c r="AL50" s="261" t="e">
        <v>#N/A</v>
      </c>
      <c r="AM50" s="261" t="e">
        <v>#N/A</v>
      </c>
      <c r="AN50" s="261" t="e">
        <v>#N/A</v>
      </c>
      <c r="AO50" s="261" t="e">
        <v>#N/A</v>
      </c>
      <c r="AP50" s="261" t="e">
        <v>#N/A</v>
      </c>
      <c r="AQ50" s="261" t="e">
        <v>#N/A</v>
      </c>
      <c r="AR50" s="261" t="e">
        <v>#N/A</v>
      </c>
      <c r="AS50" s="261" t="e">
        <v>#N/A</v>
      </c>
      <c r="AT50" s="261" t="e">
        <v>#N/A</v>
      </c>
      <c r="AU50" s="261" t="e">
        <v>#N/A</v>
      </c>
      <c r="AV50" s="261" t="e">
        <v>#N/A</v>
      </c>
      <c r="AW50" s="261" t="e">
        <v>#N/A</v>
      </c>
      <c r="AX50" s="261" t="e">
        <v>#N/A</v>
      </c>
      <c r="AY50" s="261" t="e">
        <v>#N/A</v>
      </c>
      <c r="AZ50" s="261" t="e">
        <v>#N/A</v>
      </c>
      <c r="BA50" s="261" t="e">
        <v>#N/A</v>
      </c>
      <c r="BB50" s="261" t="e">
        <v>#N/A</v>
      </c>
      <c r="BC50" s="261" t="e">
        <v>#N/A</v>
      </c>
      <c r="BD50" s="261" t="e">
        <v>#N/A</v>
      </c>
      <c r="BE50" s="261" t="e">
        <v>#N/A</v>
      </c>
      <c r="BF50" s="261" t="e">
        <v>#N/A</v>
      </c>
      <c r="BG50" s="261" t="e">
        <v>#N/A</v>
      </c>
      <c r="BH50" s="261" t="e">
        <v>#N/A</v>
      </c>
      <c r="BI50" s="261" t="e">
        <v>#N/A</v>
      </c>
      <c r="BJ50" s="261" t="e">
        <v>#N/A</v>
      </c>
      <c r="BK50" s="261" t="e">
        <v>#N/A</v>
      </c>
      <c r="BL50" s="261" t="e">
        <v>#N/A</v>
      </c>
      <c r="BM50" s="261" t="e">
        <v>#N/A</v>
      </c>
      <c r="BN50" s="261" t="e">
        <v>#N/A</v>
      </c>
      <c r="BO50" s="261" t="e">
        <v>#N/A</v>
      </c>
      <c r="BP50" s="261" t="e">
        <v>#N/A</v>
      </c>
      <c r="BQ50" s="261" t="e">
        <v>#N/A</v>
      </c>
      <c r="BR50" s="261" t="e">
        <v>#N/A</v>
      </c>
      <c r="BS50" s="261" t="e">
        <v>#N/A</v>
      </c>
      <c r="BT50" s="261" t="e">
        <v>#N/A</v>
      </c>
      <c r="BU50" s="261" t="e">
        <v>#N/A</v>
      </c>
      <c r="BV50" s="261" t="e">
        <v>#N/A</v>
      </c>
      <c r="BW50" s="261" t="e">
        <v>#N/A</v>
      </c>
      <c r="BX50" s="261" t="e">
        <v>#N/A</v>
      </c>
      <c r="BY50" s="261" t="e">
        <v>#N/A</v>
      </c>
      <c r="BZ50" s="261" t="e">
        <v>#N/A</v>
      </c>
      <c r="CA50" s="261" t="e">
        <v>#N/A</v>
      </c>
      <c r="CB50" s="261" t="e">
        <v>#N/A</v>
      </c>
      <c r="CC50" s="261" t="e">
        <v>#N/A</v>
      </c>
      <c r="CD50" s="261" t="e">
        <v>#N/A</v>
      </c>
      <c r="CE50" s="261" t="e">
        <v>#N/A</v>
      </c>
      <c r="CF50" s="261" t="e">
        <v>#N/A</v>
      </c>
      <c r="CG50" s="261" t="e">
        <v>#N/A</v>
      </c>
      <c r="CH50" s="261" t="e">
        <v>#N/A</v>
      </c>
      <c r="CI50" s="261" t="e">
        <v>#N/A</v>
      </c>
      <c r="CJ50" s="261" t="e">
        <v>#N/A</v>
      </c>
      <c r="CK50" s="261" t="e">
        <v>#N/A</v>
      </c>
      <c r="CL50" s="261" t="e">
        <v>#N/A</v>
      </c>
      <c r="CM50" s="261" t="e">
        <v>#N/A</v>
      </c>
      <c r="CN50" s="261">
        <v>1899123</v>
      </c>
      <c r="CO50" s="261">
        <v>1938491</v>
      </c>
      <c r="CP50" s="261">
        <v>1722608</v>
      </c>
      <c r="CQ50" s="261">
        <v>1758073</v>
      </c>
      <c r="CR50" s="261">
        <v>50734</v>
      </c>
      <c r="CS50" s="261">
        <v>44223</v>
      </c>
      <c r="CT50" s="261">
        <v>1915983</v>
      </c>
      <c r="CU50" s="261">
        <v>1956689</v>
      </c>
      <c r="CV50" s="261">
        <v>1733578</v>
      </c>
      <c r="CW50" s="261">
        <v>1769696</v>
      </c>
      <c r="CX50" s="261">
        <v>51983</v>
      </c>
      <c r="CY50" s="261">
        <v>45354</v>
      </c>
      <c r="CZ50" s="261">
        <v>1930147</v>
      </c>
      <c r="DA50" s="261">
        <v>1969955</v>
      </c>
      <c r="DB50" s="261">
        <v>1743064</v>
      </c>
      <c r="DC50" s="261">
        <v>1777845</v>
      </c>
      <c r="DD50" s="261">
        <v>53016</v>
      </c>
      <c r="DE50" s="261">
        <v>46459</v>
      </c>
      <c r="DF50" s="261">
        <v>1942108</v>
      </c>
      <c r="DG50" s="261">
        <v>1982002</v>
      </c>
      <c r="DH50" s="261">
        <v>1750951</v>
      </c>
      <c r="DI50" s="261">
        <v>1785893</v>
      </c>
      <c r="DJ50" s="261">
        <v>54093</v>
      </c>
      <c r="DK50" s="261">
        <v>47506</v>
      </c>
      <c r="DL50" s="261">
        <v>1963056</v>
      </c>
      <c r="DM50" s="261">
        <v>2002391</v>
      </c>
      <c r="DN50" s="261">
        <v>1765257</v>
      </c>
      <c r="DO50" s="261">
        <v>1799376</v>
      </c>
      <c r="DP50" s="261">
        <v>55897</v>
      </c>
      <c r="DQ50" s="261">
        <v>49153</v>
      </c>
      <c r="DR50" s="261">
        <v>1990263</v>
      </c>
      <c r="DS50" s="261">
        <v>2028279</v>
      </c>
      <c r="DT50" s="261">
        <v>1785563</v>
      </c>
      <c r="DU50" s="261">
        <v>1818745</v>
      </c>
      <c r="DV50" s="261">
        <v>57845</v>
      </c>
      <c r="DW50" s="261">
        <v>50707</v>
      </c>
      <c r="DX50" s="261">
        <v>2028093</v>
      </c>
      <c r="DY50" s="261">
        <v>2065178</v>
      </c>
      <c r="DZ50" s="261">
        <v>1813322</v>
      </c>
      <c r="EA50" s="261">
        <v>1845515</v>
      </c>
      <c r="EB50" s="261">
        <v>60212</v>
      </c>
      <c r="EC50" s="261">
        <v>52712</v>
      </c>
      <c r="ED50" s="261">
        <v>2055809</v>
      </c>
      <c r="EE50" s="261">
        <v>2091485</v>
      </c>
      <c r="EF50" s="261">
        <v>1834056</v>
      </c>
      <c r="EG50" s="261">
        <v>1864838</v>
      </c>
      <c r="EH50" s="261">
        <v>62139</v>
      </c>
      <c r="EI50" s="261">
        <v>54297</v>
      </c>
      <c r="EJ50" s="261">
        <v>2074151</v>
      </c>
      <c r="EK50" s="261">
        <v>2109387</v>
      </c>
      <c r="EL50" s="261">
        <v>1846467</v>
      </c>
      <c r="EM50" s="261">
        <v>1877355</v>
      </c>
      <c r="EN50" s="261">
        <v>64099</v>
      </c>
      <c r="EO50" s="261">
        <v>55758</v>
      </c>
      <c r="EP50" s="261">
        <v>2090110</v>
      </c>
      <c r="EQ50" s="261">
        <v>2126006</v>
      </c>
      <c r="ER50" s="261">
        <v>1857381</v>
      </c>
      <c r="ES50" s="261">
        <v>1888940</v>
      </c>
      <c r="ET50" s="261">
        <v>65916</v>
      </c>
      <c r="EU50" s="261">
        <v>57125</v>
      </c>
      <c r="EV50" s="261">
        <v>2102461</v>
      </c>
      <c r="EW50" s="261">
        <v>2139046</v>
      </c>
      <c r="EX50" s="261">
        <v>1865007</v>
      </c>
      <c r="EY50" s="261">
        <v>1897468</v>
      </c>
      <c r="EZ50" s="261">
        <v>67579</v>
      </c>
      <c r="FA50" s="261">
        <v>58411</v>
      </c>
    </row>
    <row r="51" spans="1:157" x14ac:dyDescent="0.2">
      <c r="A51" s="191" t="s">
        <v>57</v>
      </c>
      <c r="B51" s="261" t="e">
        <v>#N/A</v>
      </c>
      <c r="C51" s="261" t="e">
        <v>#N/A</v>
      </c>
      <c r="D51" s="261" t="e">
        <v>#N/A</v>
      </c>
      <c r="E51" s="261" t="e">
        <v>#N/A</v>
      </c>
      <c r="F51" s="261" t="e">
        <v>#N/A</v>
      </c>
      <c r="G51" s="261" t="e">
        <v>#N/A</v>
      </c>
      <c r="H51" s="261" t="e">
        <v>#N/A</v>
      </c>
      <c r="I51" s="261" t="e">
        <v>#N/A</v>
      </c>
      <c r="J51" s="261" t="e">
        <v>#N/A</v>
      </c>
      <c r="K51" s="261" t="e">
        <v>#N/A</v>
      </c>
      <c r="L51" s="261" t="e">
        <v>#N/A</v>
      </c>
      <c r="M51" s="261" t="e">
        <v>#N/A</v>
      </c>
      <c r="N51" s="261" t="e">
        <v>#N/A</v>
      </c>
      <c r="O51" s="261" t="e">
        <v>#N/A</v>
      </c>
      <c r="P51" s="261" t="e">
        <v>#N/A</v>
      </c>
      <c r="Q51" s="261" t="e">
        <v>#N/A</v>
      </c>
      <c r="R51" s="261" t="e">
        <v>#N/A</v>
      </c>
      <c r="S51" s="261" t="e">
        <v>#N/A</v>
      </c>
      <c r="T51" s="261" t="e">
        <v>#N/A</v>
      </c>
      <c r="U51" s="261" t="e">
        <v>#N/A</v>
      </c>
      <c r="V51" s="261" t="e">
        <v>#N/A</v>
      </c>
      <c r="W51" s="261" t="e">
        <v>#N/A</v>
      </c>
      <c r="X51" s="261" t="e">
        <v>#N/A</v>
      </c>
      <c r="Y51" s="261" t="e">
        <v>#N/A</v>
      </c>
      <c r="Z51" s="261" t="e">
        <v>#N/A</v>
      </c>
      <c r="AA51" s="261" t="e">
        <v>#N/A</v>
      </c>
      <c r="AB51" s="261" t="e">
        <v>#N/A</v>
      </c>
      <c r="AC51" s="261" t="e">
        <v>#N/A</v>
      </c>
      <c r="AD51" s="261" t="e">
        <v>#N/A</v>
      </c>
      <c r="AE51" s="261" t="e">
        <v>#N/A</v>
      </c>
      <c r="AF51" s="261" t="e">
        <v>#N/A</v>
      </c>
      <c r="AG51" s="261" t="e">
        <v>#N/A</v>
      </c>
      <c r="AH51" s="261" t="e">
        <v>#N/A</v>
      </c>
      <c r="AI51" s="261" t="e">
        <v>#N/A</v>
      </c>
      <c r="AJ51" s="261" t="e">
        <v>#N/A</v>
      </c>
      <c r="AK51" s="261" t="e">
        <v>#N/A</v>
      </c>
      <c r="AL51" s="261" t="e">
        <v>#N/A</v>
      </c>
      <c r="AM51" s="261" t="e">
        <v>#N/A</v>
      </c>
      <c r="AN51" s="261" t="e">
        <v>#N/A</v>
      </c>
      <c r="AO51" s="261" t="e">
        <v>#N/A</v>
      </c>
      <c r="AP51" s="261" t="e">
        <v>#N/A</v>
      </c>
      <c r="AQ51" s="261" t="e">
        <v>#N/A</v>
      </c>
      <c r="AR51" s="261" t="e">
        <v>#N/A</v>
      </c>
      <c r="AS51" s="261" t="e">
        <v>#N/A</v>
      </c>
      <c r="AT51" s="261" t="e">
        <v>#N/A</v>
      </c>
      <c r="AU51" s="261" t="e">
        <v>#N/A</v>
      </c>
      <c r="AV51" s="261" t="e">
        <v>#N/A</v>
      </c>
      <c r="AW51" s="261" t="e">
        <v>#N/A</v>
      </c>
      <c r="AX51" s="261" t="e">
        <v>#N/A</v>
      </c>
      <c r="AY51" s="261" t="e">
        <v>#N/A</v>
      </c>
      <c r="AZ51" s="261" t="e">
        <v>#N/A</v>
      </c>
      <c r="BA51" s="261" t="e">
        <v>#N/A</v>
      </c>
      <c r="BB51" s="261" t="e">
        <v>#N/A</v>
      </c>
      <c r="BC51" s="261" t="e">
        <v>#N/A</v>
      </c>
      <c r="BD51" s="261" t="e">
        <v>#N/A</v>
      </c>
      <c r="BE51" s="261" t="e">
        <v>#N/A</v>
      </c>
      <c r="BF51" s="261" t="e">
        <v>#N/A</v>
      </c>
      <c r="BG51" s="261" t="e">
        <v>#N/A</v>
      </c>
      <c r="BH51" s="261" t="e">
        <v>#N/A</v>
      </c>
      <c r="BI51" s="261" t="e">
        <v>#N/A</v>
      </c>
      <c r="BJ51" s="261" t="e">
        <v>#N/A</v>
      </c>
      <c r="BK51" s="261" t="e">
        <v>#N/A</v>
      </c>
      <c r="BL51" s="261" t="e">
        <v>#N/A</v>
      </c>
      <c r="BM51" s="261" t="e">
        <v>#N/A</v>
      </c>
      <c r="BN51" s="261" t="e">
        <v>#N/A</v>
      </c>
      <c r="BO51" s="261" t="e">
        <v>#N/A</v>
      </c>
      <c r="BP51" s="261" t="e">
        <v>#N/A</v>
      </c>
      <c r="BQ51" s="261" t="e">
        <v>#N/A</v>
      </c>
      <c r="BR51" s="261" t="e">
        <v>#N/A</v>
      </c>
      <c r="BS51" s="261" t="e">
        <v>#N/A</v>
      </c>
      <c r="BT51" s="261" t="e">
        <v>#N/A</v>
      </c>
      <c r="BU51" s="261" t="e">
        <v>#N/A</v>
      </c>
      <c r="BV51" s="261" t="e">
        <v>#N/A</v>
      </c>
      <c r="BW51" s="261" t="e">
        <v>#N/A</v>
      </c>
      <c r="BX51" s="261" t="e">
        <v>#N/A</v>
      </c>
      <c r="BY51" s="261" t="e">
        <v>#N/A</v>
      </c>
      <c r="BZ51" s="261" t="e">
        <v>#N/A</v>
      </c>
      <c r="CA51" s="261" t="e">
        <v>#N/A</v>
      </c>
      <c r="CB51" s="261" t="e">
        <v>#N/A</v>
      </c>
      <c r="CC51" s="261" t="e">
        <v>#N/A</v>
      </c>
      <c r="CD51" s="261" t="e">
        <v>#N/A</v>
      </c>
      <c r="CE51" s="261" t="e">
        <v>#N/A</v>
      </c>
      <c r="CF51" s="261" t="e">
        <v>#N/A</v>
      </c>
      <c r="CG51" s="261" t="e">
        <v>#N/A</v>
      </c>
      <c r="CH51" s="261" t="e">
        <v>#N/A</v>
      </c>
      <c r="CI51" s="261" t="e">
        <v>#N/A</v>
      </c>
      <c r="CJ51" s="261" t="e">
        <v>#N/A</v>
      </c>
      <c r="CK51" s="261" t="e">
        <v>#N/A</v>
      </c>
      <c r="CL51" s="261" t="e">
        <v>#N/A</v>
      </c>
      <c r="CM51" s="261" t="e">
        <v>#N/A</v>
      </c>
      <c r="CN51" s="261">
        <v>6196088</v>
      </c>
      <c r="CO51" s="261">
        <v>6515318</v>
      </c>
      <c r="CP51" s="261">
        <v>5262802</v>
      </c>
      <c r="CQ51" s="261">
        <v>5505184</v>
      </c>
      <c r="CR51" s="261">
        <v>723438</v>
      </c>
      <c r="CS51" s="261">
        <v>787061</v>
      </c>
      <c r="CT51" s="261">
        <v>6218271</v>
      </c>
      <c r="CU51" s="261">
        <v>6528781</v>
      </c>
      <c r="CV51" s="261">
        <v>5266772</v>
      </c>
      <c r="CW51" s="261">
        <v>5500302</v>
      </c>
      <c r="CX51" s="261">
        <v>733432</v>
      </c>
      <c r="CY51" s="261">
        <v>796190</v>
      </c>
      <c r="CZ51" s="261">
        <v>6235679</v>
      </c>
      <c r="DA51" s="261">
        <v>6533444</v>
      </c>
      <c r="DB51" s="261">
        <v>5266066</v>
      </c>
      <c r="DC51" s="261">
        <v>5489259</v>
      </c>
      <c r="DD51" s="261">
        <v>743706</v>
      </c>
      <c r="DE51" s="261">
        <v>803638</v>
      </c>
      <c r="DF51" s="261">
        <v>6246744</v>
      </c>
      <c r="DG51" s="261">
        <v>6532794</v>
      </c>
      <c r="DH51" s="261">
        <v>5259861</v>
      </c>
      <c r="DI51" s="261">
        <v>5472560</v>
      </c>
      <c r="DJ51" s="261">
        <v>752885</v>
      </c>
      <c r="DK51" s="261">
        <v>810693</v>
      </c>
      <c r="DL51" s="261">
        <v>6255623</v>
      </c>
      <c r="DM51" s="261">
        <v>6536769</v>
      </c>
      <c r="DN51" s="261">
        <v>5252585</v>
      </c>
      <c r="DO51" s="261">
        <v>5460206</v>
      </c>
      <c r="DP51" s="261">
        <v>760426</v>
      </c>
      <c r="DQ51" s="261">
        <v>817617</v>
      </c>
      <c r="DR51" s="261">
        <v>6258827</v>
      </c>
      <c r="DS51" s="261">
        <v>6531011</v>
      </c>
      <c r="DT51" s="261">
        <v>5241073</v>
      </c>
      <c r="DU51" s="261">
        <v>5441235</v>
      </c>
      <c r="DV51" s="261">
        <v>767747</v>
      </c>
      <c r="DW51" s="261">
        <v>822968</v>
      </c>
      <c r="DX51" s="261">
        <v>6261453</v>
      </c>
      <c r="DY51" s="261">
        <v>6527015</v>
      </c>
      <c r="DZ51" s="261">
        <v>5227299</v>
      </c>
      <c r="EA51" s="261">
        <v>5422628</v>
      </c>
      <c r="EB51" s="261">
        <v>775518</v>
      </c>
      <c r="EC51" s="261">
        <v>829073</v>
      </c>
      <c r="ED51" s="261">
        <v>6266172</v>
      </c>
      <c r="EE51" s="261">
        <v>6528507</v>
      </c>
      <c r="EF51" s="261">
        <v>5215859</v>
      </c>
      <c r="EG51" s="261">
        <v>5407713</v>
      </c>
      <c r="EH51" s="261">
        <v>783265</v>
      </c>
      <c r="EI51" s="261">
        <v>837201</v>
      </c>
      <c r="EJ51" s="261">
        <v>6276611</v>
      </c>
      <c r="EK51" s="261">
        <v>6532496</v>
      </c>
      <c r="EL51" s="261">
        <v>5208247</v>
      </c>
      <c r="EM51" s="261">
        <v>5395628</v>
      </c>
      <c r="EN51" s="261">
        <v>792815</v>
      </c>
      <c r="EO51" s="261">
        <v>845814</v>
      </c>
      <c r="EP51" s="261">
        <v>6272394</v>
      </c>
      <c r="EQ51" s="261">
        <v>6526489</v>
      </c>
      <c r="ER51" s="261">
        <v>5191711</v>
      </c>
      <c r="ES51" s="261">
        <v>5377152</v>
      </c>
      <c r="ET51" s="261">
        <v>798635</v>
      </c>
      <c r="EU51" s="261">
        <v>851961</v>
      </c>
      <c r="EV51" s="261">
        <v>6267042</v>
      </c>
      <c r="EW51" s="261">
        <v>6516212</v>
      </c>
      <c r="EX51" s="261">
        <v>5174307</v>
      </c>
      <c r="EY51" s="261">
        <v>5356270</v>
      </c>
      <c r="EZ51" s="261">
        <v>804302</v>
      </c>
      <c r="FA51" s="261">
        <v>856231</v>
      </c>
    </row>
    <row r="52" spans="1:157" x14ac:dyDescent="0.2">
      <c r="A52" s="191" t="s">
        <v>58</v>
      </c>
      <c r="B52" s="261" t="e">
        <v>#N/A</v>
      </c>
      <c r="C52" s="261" t="e">
        <v>#N/A</v>
      </c>
      <c r="D52" s="261" t="e">
        <v>#N/A</v>
      </c>
      <c r="E52" s="261" t="e">
        <v>#N/A</v>
      </c>
      <c r="F52" s="261" t="e">
        <v>#N/A</v>
      </c>
      <c r="G52" s="261" t="e">
        <v>#N/A</v>
      </c>
      <c r="H52" s="261" t="e">
        <v>#N/A</v>
      </c>
      <c r="I52" s="261" t="e">
        <v>#N/A</v>
      </c>
      <c r="J52" s="261" t="e">
        <v>#N/A</v>
      </c>
      <c r="K52" s="261" t="e">
        <v>#N/A</v>
      </c>
      <c r="L52" s="261" t="e">
        <v>#N/A</v>
      </c>
      <c r="M52" s="261" t="e">
        <v>#N/A</v>
      </c>
      <c r="N52" s="261" t="e">
        <v>#N/A</v>
      </c>
      <c r="O52" s="261" t="e">
        <v>#N/A</v>
      </c>
      <c r="P52" s="261" t="e">
        <v>#N/A</v>
      </c>
      <c r="Q52" s="261" t="e">
        <v>#N/A</v>
      </c>
      <c r="R52" s="261" t="e">
        <v>#N/A</v>
      </c>
      <c r="S52" s="261" t="e">
        <v>#N/A</v>
      </c>
      <c r="T52" s="261" t="e">
        <v>#N/A</v>
      </c>
      <c r="U52" s="261" t="e">
        <v>#N/A</v>
      </c>
      <c r="V52" s="261" t="e">
        <v>#N/A</v>
      </c>
      <c r="W52" s="261" t="e">
        <v>#N/A</v>
      </c>
      <c r="X52" s="261" t="e">
        <v>#N/A</v>
      </c>
      <c r="Y52" s="261" t="e">
        <v>#N/A</v>
      </c>
      <c r="Z52" s="261" t="e">
        <v>#N/A</v>
      </c>
      <c r="AA52" s="261" t="e">
        <v>#N/A</v>
      </c>
      <c r="AB52" s="261" t="e">
        <v>#N/A</v>
      </c>
      <c r="AC52" s="261" t="e">
        <v>#N/A</v>
      </c>
      <c r="AD52" s="261" t="e">
        <v>#N/A</v>
      </c>
      <c r="AE52" s="261" t="e">
        <v>#N/A</v>
      </c>
      <c r="AF52" s="261" t="e">
        <v>#N/A</v>
      </c>
      <c r="AG52" s="261" t="e">
        <v>#N/A</v>
      </c>
      <c r="AH52" s="261" t="e">
        <v>#N/A</v>
      </c>
      <c r="AI52" s="261" t="e">
        <v>#N/A</v>
      </c>
      <c r="AJ52" s="261" t="e">
        <v>#N/A</v>
      </c>
      <c r="AK52" s="261" t="e">
        <v>#N/A</v>
      </c>
      <c r="AL52" s="261" t="e">
        <v>#N/A</v>
      </c>
      <c r="AM52" s="261" t="e">
        <v>#N/A</v>
      </c>
      <c r="AN52" s="261" t="e">
        <v>#N/A</v>
      </c>
      <c r="AO52" s="261" t="e">
        <v>#N/A</v>
      </c>
      <c r="AP52" s="261" t="e">
        <v>#N/A</v>
      </c>
      <c r="AQ52" s="261" t="e">
        <v>#N/A</v>
      </c>
      <c r="AR52" s="261" t="e">
        <v>#N/A</v>
      </c>
      <c r="AS52" s="261" t="e">
        <v>#N/A</v>
      </c>
      <c r="AT52" s="261" t="e">
        <v>#N/A</v>
      </c>
      <c r="AU52" s="261" t="e">
        <v>#N/A</v>
      </c>
      <c r="AV52" s="261" t="e">
        <v>#N/A</v>
      </c>
      <c r="AW52" s="261" t="e">
        <v>#N/A</v>
      </c>
      <c r="AX52" s="261" t="e">
        <v>#N/A</v>
      </c>
      <c r="AY52" s="261" t="e">
        <v>#N/A</v>
      </c>
      <c r="AZ52" s="261" t="e">
        <v>#N/A</v>
      </c>
      <c r="BA52" s="261" t="e">
        <v>#N/A</v>
      </c>
      <c r="BB52" s="261" t="e">
        <v>#N/A</v>
      </c>
      <c r="BC52" s="261" t="e">
        <v>#N/A</v>
      </c>
      <c r="BD52" s="261" t="e">
        <v>#N/A</v>
      </c>
      <c r="BE52" s="261" t="e">
        <v>#N/A</v>
      </c>
      <c r="BF52" s="261" t="e">
        <v>#N/A</v>
      </c>
      <c r="BG52" s="261" t="e">
        <v>#N/A</v>
      </c>
      <c r="BH52" s="261" t="e">
        <v>#N/A</v>
      </c>
      <c r="BI52" s="261" t="e">
        <v>#N/A</v>
      </c>
      <c r="BJ52" s="261" t="e">
        <v>#N/A</v>
      </c>
      <c r="BK52" s="261" t="e">
        <v>#N/A</v>
      </c>
      <c r="BL52" s="261" t="e">
        <v>#N/A</v>
      </c>
      <c r="BM52" s="261" t="e">
        <v>#N/A</v>
      </c>
      <c r="BN52" s="261" t="e">
        <v>#N/A</v>
      </c>
      <c r="BO52" s="261" t="e">
        <v>#N/A</v>
      </c>
      <c r="BP52" s="261" t="e">
        <v>#N/A</v>
      </c>
      <c r="BQ52" s="261" t="e">
        <v>#N/A</v>
      </c>
      <c r="BR52" s="261" t="e">
        <v>#N/A</v>
      </c>
      <c r="BS52" s="261" t="e">
        <v>#N/A</v>
      </c>
      <c r="BT52" s="261" t="e">
        <v>#N/A</v>
      </c>
      <c r="BU52" s="261" t="e">
        <v>#N/A</v>
      </c>
      <c r="BV52" s="261" t="e">
        <v>#N/A</v>
      </c>
      <c r="BW52" s="261" t="e">
        <v>#N/A</v>
      </c>
      <c r="BX52" s="261" t="e">
        <v>#N/A</v>
      </c>
      <c r="BY52" s="261" t="e">
        <v>#N/A</v>
      </c>
      <c r="BZ52" s="261" t="e">
        <v>#N/A</v>
      </c>
      <c r="CA52" s="261" t="e">
        <v>#N/A</v>
      </c>
      <c r="CB52" s="261" t="e">
        <v>#N/A</v>
      </c>
      <c r="CC52" s="261" t="e">
        <v>#N/A</v>
      </c>
      <c r="CD52" s="261" t="e">
        <v>#N/A</v>
      </c>
      <c r="CE52" s="261" t="e">
        <v>#N/A</v>
      </c>
      <c r="CF52" s="261" t="e">
        <v>#N/A</v>
      </c>
      <c r="CG52" s="261" t="e">
        <v>#N/A</v>
      </c>
      <c r="CH52" s="261" t="e">
        <v>#N/A</v>
      </c>
      <c r="CI52" s="261" t="e">
        <v>#N/A</v>
      </c>
      <c r="CJ52" s="261" t="e">
        <v>#N/A</v>
      </c>
      <c r="CK52" s="261" t="e">
        <v>#N/A</v>
      </c>
      <c r="CL52" s="261" t="e">
        <v>#N/A</v>
      </c>
      <c r="CM52" s="261" t="e">
        <v>#N/A</v>
      </c>
      <c r="CN52" s="261">
        <v>509276</v>
      </c>
      <c r="CO52" s="261">
        <v>544718</v>
      </c>
      <c r="CP52" s="261">
        <v>445093</v>
      </c>
      <c r="CQ52" s="261">
        <v>477477</v>
      </c>
      <c r="CR52" s="261">
        <v>42070</v>
      </c>
      <c r="CS52" s="261">
        <v>42930</v>
      </c>
      <c r="CT52" s="261">
        <v>509738</v>
      </c>
      <c r="CU52" s="261">
        <v>544091</v>
      </c>
      <c r="CV52" s="261">
        <v>443671</v>
      </c>
      <c r="CW52" s="261">
        <v>474919</v>
      </c>
      <c r="CX52" s="261">
        <v>43118</v>
      </c>
      <c r="CY52" s="261">
        <v>43915</v>
      </c>
      <c r="CZ52" s="261">
        <v>510708</v>
      </c>
      <c r="DA52" s="261">
        <v>544185</v>
      </c>
      <c r="DB52" s="261">
        <v>443222</v>
      </c>
      <c r="DC52" s="261">
        <v>473549</v>
      </c>
      <c r="DD52" s="261">
        <v>43739</v>
      </c>
      <c r="DE52" s="261">
        <v>44603</v>
      </c>
      <c r="DF52" s="261">
        <v>511425</v>
      </c>
      <c r="DG52" s="261">
        <v>544135</v>
      </c>
      <c r="DH52" s="261">
        <v>442343</v>
      </c>
      <c r="DI52" s="261">
        <v>471939</v>
      </c>
      <c r="DJ52" s="261">
        <v>44761</v>
      </c>
      <c r="DK52" s="261">
        <v>45695</v>
      </c>
      <c r="DL52" s="261">
        <v>512440</v>
      </c>
      <c r="DM52" s="261">
        <v>544071</v>
      </c>
      <c r="DN52" s="261">
        <v>441625</v>
      </c>
      <c r="DO52" s="261">
        <v>470328</v>
      </c>
      <c r="DP52" s="261">
        <v>45748</v>
      </c>
      <c r="DQ52" s="261">
        <v>46620</v>
      </c>
      <c r="DR52" s="261">
        <v>513263</v>
      </c>
      <c r="DS52" s="261">
        <v>543623</v>
      </c>
      <c r="DT52" s="261">
        <v>440694</v>
      </c>
      <c r="DU52" s="261">
        <v>468182</v>
      </c>
      <c r="DV52" s="261">
        <v>46701</v>
      </c>
      <c r="DW52" s="261">
        <v>47596</v>
      </c>
      <c r="DX52" s="261">
        <v>514154</v>
      </c>
      <c r="DY52" s="261">
        <v>543662</v>
      </c>
      <c r="DZ52" s="261">
        <v>439836</v>
      </c>
      <c r="EA52" s="261">
        <v>466742</v>
      </c>
      <c r="EB52" s="261">
        <v>47778</v>
      </c>
      <c r="EC52" s="261">
        <v>48541</v>
      </c>
      <c r="ED52" s="261">
        <v>513670</v>
      </c>
      <c r="EE52" s="261">
        <v>542884</v>
      </c>
      <c r="EF52" s="261">
        <v>438154</v>
      </c>
      <c r="EG52" s="261">
        <v>465102</v>
      </c>
      <c r="EH52" s="261">
        <v>48705</v>
      </c>
      <c r="EI52" s="261">
        <v>49280</v>
      </c>
      <c r="EJ52" s="261">
        <v>515433</v>
      </c>
      <c r="EK52" s="261">
        <v>543905</v>
      </c>
      <c r="EL52" s="261">
        <v>437830</v>
      </c>
      <c r="EM52" s="261">
        <v>464134</v>
      </c>
      <c r="EN52" s="261">
        <v>50056</v>
      </c>
      <c r="EO52" s="261">
        <v>50676</v>
      </c>
      <c r="EP52" s="261">
        <v>514961</v>
      </c>
      <c r="EQ52" s="261">
        <v>543197</v>
      </c>
      <c r="ER52" s="261">
        <v>436362</v>
      </c>
      <c r="ES52" s="261">
        <v>462310</v>
      </c>
      <c r="ET52" s="261">
        <v>50963</v>
      </c>
      <c r="EU52" s="261">
        <v>51613</v>
      </c>
      <c r="EV52" s="261">
        <v>514692</v>
      </c>
      <c r="EW52" s="261">
        <v>542433</v>
      </c>
      <c r="EX52" s="261">
        <v>435032</v>
      </c>
      <c r="EY52" s="261">
        <v>460740</v>
      </c>
      <c r="EZ52" s="261">
        <v>51910</v>
      </c>
      <c r="FA52" s="261">
        <v>52301</v>
      </c>
    </row>
    <row r="53" spans="1:157" x14ac:dyDescent="0.2">
      <c r="A53" s="191" t="s">
        <v>59</v>
      </c>
      <c r="B53" s="261" t="e">
        <v>#N/A</v>
      </c>
      <c r="C53" s="261" t="e">
        <v>#N/A</v>
      </c>
      <c r="D53" s="261" t="e">
        <v>#N/A</v>
      </c>
      <c r="E53" s="261" t="e">
        <v>#N/A</v>
      </c>
      <c r="F53" s="261" t="e">
        <v>#N/A</v>
      </c>
      <c r="G53" s="261" t="e">
        <v>#N/A</v>
      </c>
      <c r="H53" s="261" t="e">
        <v>#N/A</v>
      </c>
      <c r="I53" s="261" t="e">
        <v>#N/A</v>
      </c>
      <c r="J53" s="261" t="e">
        <v>#N/A</v>
      </c>
      <c r="K53" s="261" t="e">
        <v>#N/A</v>
      </c>
      <c r="L53" s="261" t="e">
        <v>#N/A</v>
      </c>
      <c r="M53" s="261" t="e">
        <v>#N/A</v>
      </c>
      <c r="N53" s="261" t="e">
        <v>#N/A</v>
      </c>
      <c r="O53" s="261" t="e">
        <v>#N/A</v>
      </c>
      <c r="P53" s="261" t="e">
        <v>#N/A</v>
      </c>
      <c r="Q53" s="261" t="e">
        <v>#N/A</v>
      </c>
      <c r="R53" s="261" t="e">
        <v>#N/A</v>
      </c>
      <c r="S53" s="261" t="e">
        <v>#N/A</v>
      </c>
      <c r="T53" s="261" t="e">
        <v>#N/A</v>
      </c>
      <c r="U53" s="261" t="e">
        <v>#N/A</v>
      </c>
      <c r="V53" s="261" t="e">
        <v>#N/A</v>
      </c>
      <c r="W53" s="261" t="e">
        <v>#N/A</v>
      </c>
      <c r="X53" s="261" t="e">
        <v>#N/A</v>
      </c>
      <c r="Y53" s="261" t="e">
        <v>#N/A</v>
      </c>
      <c r="Z53" s="261" t="e">
        <v>#N/A</v>
      </c>
      <c r="AA53" s="261" t="e">
        <v>#N/A</v>
      </c>
      <c r="AB53" s="261" t="e">
        <v>#N/A</v>
      </c>
      <c r="AC53" s="261" t="e">
        <v>#N/A</v>
      </c>
      <c r="AD53" s="261" t="e">
        <v>#N/A</v>
      </c>
      <c r="AE53" s="261" t="e">
        <v>#N/A</v>
      </c>
      <c r="AF53" s="261" t="e">
        <v>#N/A</v>
      </c>
      <c r="AG53" s="261" t="e">
        <v>#N/A</v>
      </c>
      <c r="AH53" s="261" t="e">
        <v>#N/A</v>
      </c>
      <c r="AI53" s="261" t="e">
        <v>#N/A</v>
      </c>
      <c r="AJ53" s="261" t="e">
        <v>#N/A</v>
      </c>
      <c r="AK53" s="261" t="e">
        <v>#N/A</v>
      </c>
      <c r="AL53" s="261" t="e">
        <v>#N/A</v>
      </c>
      <c r="AM53" s="261" t="e">
        <v>#N/A</v>
      </c>
      <c r="AN53" s="261" t="e">
        <v>#N/A</v>
      </c>
      <c r="AO53" s="261" t="e">
        <v>#N/A</v>
      </c>
      <c r="AP53" s="261" t="e">
        <v>#N/A</v>
      </c>
      <c r="AQ53" s="261" t="e">
        <v>#N/A</v>
      </c>
      <c r="AR53" s="261" t="e">
        <v>#N/A</v>
      </c>
      <c r="AS53" s="261" t="e">
        <v>#N/A</v>
      </c>
      <c r="AT53" s="261" t="e">
        <v>#N/A</v>
      </c>
      <c r="AU53" s="261" t="e">
        <v>#N/A</v>
      </c>
      <c r="AV53" s="261" t="e">
        <v>#N/A</v>
      </c>
      <c r="AW53" s="261" t="e">
        <v>#N/A</v>
      </c>
      <c r="AX53" s="261" t="e">
        <v>#N/A</v>
      </c>
      <c r="AY53" s="261" t="e">
        <v>#N/A</v>
      </c>
      <c r="AZ53" s="261" t="e">
        <v>#N/A</v>
      </c>
      <c r="BA53" s="261" t="e">
        <v>#N/A</v>
      </c>
      <c r="BB53" s="261" t="e">
        <v>#N/A</v>
      </c>
      <c r="BC53" s="261" t="e">
        <v>#N/A</v>
      </c>
      <c r="BD53" s="261" t="e">
        <v>#N/A</v>
      </c>
      <c r="BE53" s="261" t="e">
        <v>#N/A</v>
      </c>
      <c r="BF53" s="261" t="e">
        <v>#N/A</v>
      </c>
      <c r="BG53" s="261" t="e">
        <v>#N/A</v>
      </c>
      <c r="BH53" s="261" t="e">
        <v>#N/A</v>
      </c>
      <c r="BI53" s="261" t="e">
        <v>#N/A</v>
      </c>
      <c r="BJ53" s="261" t="e">
        <v>#N/A</v>
      </c>
      <c r="BK53" s="261" t="e">
        <v>#N/A</v>
      </c>
      <c r="BL53" s="261" t="e">
        <v>#N/A</v>
      </c>
      <c r="BM53" s="261" t="e">
        <v>#N/A</v>
      </c>
      <c r="BN53" s="261" t="e">
        <v>#N/A</v>
      </c>
      <c r="BO53" s="261" t="e">
        <v>#N/A</v>
      </c>
      <c r="BP53" s="261" t="e">
        <v>#N/A</v>
      </c>
      <c r="BQ53" s="261" t="e">
        <v>#N/A</v>
      </c>
      <c r="BR53" s="261" t="e">
        <v>#N/A</v>
      </c>
      <c r="BS53" s="261" t="e">
        <v>#N/A</v>
      </c>
      <c r="BT53" s="261" t="e">
        <v>#N/A</v>
      </c>
      <c r="BU53" s="261" t="e">
        <v>#N/A</v>
      </c>
      <c r="BV53" s="261" t="e">
        <v>#N/A</v>
      </c>
      <c r="BW53" s="261" t="e">
        <v>#N/A</v>
      </c>
      <c r="BX53" s="261" t="e">
        <v>#N/A</v>
      </c>
      <c r="BY53" s="261" t="e">
        <v>#N/A</v>
      </c>
      <c r="BZ53" s="261" t="e">
        <v>#N/A</v>
      </c>
      <c r="CA53" s="261" t="e">
        <v>#N/A</v>
      </c>
      <c r="CB53" s="261" t="e">
        <v>#N/A</v>
      </c>
      <c r="CC53" s="261" t="e">
        <v>#N/A</v>
      </c>
      <c r="CD53" s="261" t="e">
        <v>#N/A</v>
      </c>
      <c r="CE53" s="261" t="e">
        <v>#N/A</v>
      </c>
      <c r="CF53" s="261" t="e">
        <v>#N/A</v>
      </c>
      <c r="CG53" s="261" t="e">
        <v>#N/A</v>
      </c>
      <c r="CH53" s="261" t="e">
        <v>#N/A</v>
      </c>
      <c r="CI53" s="261" t="e">
        <v>#N/A</v>
      </c>
      <c r="CJ53" s="261" t="e">
        <v>#N/A</v>
      </c>
      <c r="CK53" s="261" t="e">
        <v>#N/A</v>
      </c>
      <c r="CL53" s="261" t="e">
        <v>#N/A</v>
      </c>
      <c r="CM53" s="261" t="e">
        <v>#N/A</v>
      </c>
      <c r="CN53" s="261">
        <v>2254916</v>
      </c>
      <c r="CO53" s="261">
        <v>2380930</v>
      </c>
      <c r="CP53" s="261">
        <v>1581061</v>
      </c>
      <c r="CQ53" s="261">
        <v>1624507</v>
      </c>
      <c r="CR53" s="261">
        <v>626162</v>
      </c>
      <c r="CS53" s="261">
        <v>706245</v>
      </c>
      <c r="CT53" s="261">
        <v>2271355</v>
      </c>
      <c r="CU53" s="261">
        <v>2401300</v>
      </c>
      <c r="CV53" s="261">
        <v>1592509</v>
      </c>
      <c r="CW53" s="261">
        <v>1638403</v>
      </c>
      <c r="CX53" s="261">
        <v>629658</v>
      </c>
      <c r="CY53" s="261">
        <v>710896</v>
      </c>
      <c r="CZ53" s="261">
        <v>2293405</v>
      </c>
      <c r="DA53" s="261">
        <v>2425622</v>
      </c>
      <c r="DB53" s="261">
        <v>1607910</v>
      </c>
      <c r="DC53" s="261">
        <v>1654667</v>
      </c>
      <c r="DD53" s="261">
        <v>634424</v>
      </c>
      <c r="DE53" s="261">
        <v>716831</v>
      </c>
      <c r="DF53" s="261">
        <v>2316061</v>
      </c>
      <c r="DG53" s="261">
        <v>2450408</v>
      </c>
      <c r="DH53" s="261">
        <v>1623439</v>
      </c>
      <c r="DI53" s="261">
        <v>1671898</v>
      </c>
      <c r="DJ53" s="261">
        <v>639989</v>
      </c>
      <c r="DK53" s="261">
        <v>722563</v>
      </c>
      <c r="DL53" s="261">
        <v>2344514</v>
      </c>
      <c r="DM53" s="261">
        <v>2482344</v>
      </c>
      <c r="DN53" s="261">
        <v>1644303</v>
      </c>
      <c r="DO53" s="261">
        <v>1694971</v>
      </c>
      <c r="DP53" s="261">
        <v>645357</v>
      </c>
      <c r="DQ53" s="261">
        <v>729089</v>
      </c>
      <c r="DR53" s="261">
        <v>2377801</v>
      </c>
      <c r="DS53" s="261">
        <v>2518205</v>
      </c>
      <c r="DT53" s="261">
        <v>1668790</v>
      </c>
      <c r="DU53" s="261">
        <v>1721294</v>
      </c>
      <c r="DV53" s="261">
        <v>651654</v>
      </c>
      <c r="DW53" s="261">
        <v>735967</v>
      </c>
      <c r="DX53" s="261">
        <v>2409206</v>
      </c>
      <c r="DY53" s="261">
        <v>2553825</v>
      </c>
      <c r="DZ53" s="261">
        <v>1692238</v>
      </c>
      <c r="EA53" s="261">
        <v>1747422</v>
      </c>
      <c r="EB53" s="261">
        <v>657069</v>
      </c>
      <c r="EC53" s="261">
        <v>742677</v>
      </c>
      <c r="ED53" s="261">
        <v>2438728</v>
      </c>
      <c r="EE53" s="261">
        <v>2588374</v>
      </c>
      <c r="EF53" s="261">
        <v>1715332</v>
      </c>
      <c r="EG53" s="261">
        <v>1772952</v>
      </c>
      <c r="EH53" s="261">
        <v>660973</v>
      </c>
      <c r="EI53" s="261">
        <v>749075</v>
      </c>
      <c r="EJ53" s="261">
        <v>2468034</v>
      </c>
      <c r="EK53" s="261">
        <v>2623668</v>
      </c>
      <c r="EL53" s="261">
        <v>1737556</v>
      </c>
      <c r="EM53" s="261">
        <v>1798702</v>
      </c>
      <c r="EN53" s="261">
        <v>665533</v>
      </c>
      <c r="EO53" s="261">
        <v>755774</v>
      </c>
      <c r="EP53" s="261">
        <v>2497998</v>
      </c>
      <c r="EQ53" s="261">
        <v>2659704</v>
      </c>
      <c r="ER53" s="261">
        <v>1760126</v>
      </c>
      <c r="ES53" s="261">
        <v>1825229</v>
      </c>
      <c r="ET53" s="261">
        <v>670058</v>
      </c>
      <c r="EU53" s="261">
        <v>762271</v>
      </c>
      <c r="EV53" s="261">
        <v>2523412</v>
      </c>
      <c r="EW53" s="261">
        <v>2694628</v>
      </c>
      <c r="EX53" s="261">
        <v>1780350</v>
      </c>
      <c r="EY53" s="261">
        <v>1851057</v>
      </c>
      <c r="EZ53" s="261">
        <v>672741</v>
      </c>
      <c r="FA53" s="261">
        <v>768768</v>
      </c>
    </row>
    <row r="54" spans="1:157" x14ac:dyDescent="0.2">
      <c r="A54" s="191" t="s">
        <v>60</v>
      </c>
      <c r="B54" s="261" t="e">
        <v>#N/A</v>
      </c>
      <c r="C54" s="261" t="e">
        <v>#N/A</v>
      </c>
      <c r="D54" s="261" t="e">
        <v>#N/A</v>
      </c>
      <c r="E54" s="261" t="e">
        <v>#N/A</v>
      </c>
      <c r="F54" s="261" t="e">
        <v>#N/A</v>
      </c>
      <c r="G54" s="261" t="e">
        <v>#N/A</v>
      </c>
      <c r="H54" s="261" t="e">
        <v>#N/A</v>
      </c>
      <c r="I54" s="261" t="e">
        <v>#N/A</v>
      </c>
      <c r="J54" s="261" t="e">
        <v>#N/A</v>
      </c>
      <c r="K54" s="261" t="e">
        <v>#N/A</v>
      </c>
      <c r="L54" s="261" t="e">
        <v>#N/A</v>
      </c>
      <c r="M54" s="261" t="e">
        <v>#N/A</v>
      </c>
      <c r="N54" s="261" t="e">
        <v>#N/A</v>
      </c>
      <c r="O54" s="261" t="e">
        <v>#N/A</v>
      </c>
      <c r="P54" s="261" t="e">
        <v>#N/A</v>
      </c>
      <c r="Q54" s="261" t="e">
        <v>#N/A</v>
      </c>
      <c r="R54" s="261" t="e">
        <v>#N/A</v>
      </c>
      <c r="S54" s="261" t="e">
        <v>#N/A</v>
      </c>
      <c r="T54" s="261" t="e">
        <v>#N/A</v>
      </c>
      <c r="U54" s="261" t="e">
        <v>#N/A</v>
      </c>
      <c r="V54" s="261" t="e">
        <v>#N/A</v>
      </c>
      <c r="W54" s="261" t="e">
        <v>#N/A</v>
      </c>
      <c r="X54" s="261" t="e">
        <v>#N/A</v>
      </c>
      <c r="Y54" s="261" t="e">
        <v>#N/A</v>
      </c>
      <c r="Z54" s="261" t="e">
        <v>#N/A</v>
      </c>
      <c r="AA54" s="261" t="e">
        <v>#N/A</v>
      </c>
      <c r="AB54" s="261" t="e">
        <v>#N/A</v>
      </c>
      <c r="AC54" s="261" t="e">
        <v>#N/A</v>
      </c>
      <c r="AD54" s="261" t="e">
        <v>#N/A</v>
      </c>
      <c r="AE54" s="261" t="e">
        <v>#N/A</v>
      </c>
      <c r="AF54" s="261" t="e">
        <v>#N/A</v>
      </c>
      <c r="AG54" s="261" t="e">
        <v>#N/A</v>
      </c>
      <c r="AH54" s="261" t="e">
        <v>#N/A</v>
      </c>
      <c r="AI54" s="261" t="e">
        <v>#N/A</v>
      </c>
      <c r="AJ54" s="261" t="e">
        <v>#N/A</v>
      </c>
      <c r="AK54" s="261" t="e">
        <v>#N/A</v>
      </c>
      <c r="AL54" s="261" t="e">
        <v>#N/A</v>
      </c>
      <c r="AM54" s="261" t="e">
        <v>#N/A</v>
      </c>
      <c r="AN54" s="261" t="e">
        <v>#N/A</v>
      </c>
      <c r="AO54" s="261" t="e">
        <v>#N/A</v>
      </c>
      <c r="AP54" s="261" t="e">
        <v>#N/A</v>
      </c>
      <c r="AQ54" s="261" t="e">
        <v>#N/A</v>
      </c>
      <c r="AR54" s="261" t="e">
        <v>#N/A</v>
      </c>
      <c r="AS54" s="261" t="e">
        <v>#N/A</v>
      </c>
      <c r="AT54" s="261" t="e">
        <v>#N/A</v>
      </c>
      <c r="AU54" s="261" t="e">
        <v>#N/A</v>
      </c>
      <c r="AV54" s="261" t="e">
        <v>#N/A</v>
      </c>
      <c r="AW54" s="261" t="e">
        <v>#N/A</v>
      </c>
      <c r="AX54" s="261" t="e">
        <v>#N/A</v>
      </c>
      <c r="AY54" s="261" t="e">
        <v>#N/A</v>
      </c>
      <c r="AZ54" s="261" t="e">
        <v>#N/A</v>
      </c>
      <c r="BA54" s="261" t="e">
        <v>#N/A</v>
      </c>
      <c r="BB54" s="261" t="e">
        <v>#N/A</v>
      </c>
      <c r="BC54" s="261" t="e">
        <v>#N/A</v>
      </c>
      <c r="BD54" s="261" t="e">
        <v>#N/A</v>
      </c>
      <c r="BE54" s="261" t="e">
        <v>#N/A</v>
      </c>
      <c r="BF54" s="261" t="e">
        <v>#N/A</v>
      </c>
      <c r="BG54" s="261" t="e">
        <v>#N/A</v>
      </c>
      <c r="BH54" s="261" t="e">
        <v>#N/A</v>
      </c>
      <c r="BI54" s="261" t="e">
        <v>#N/A</v>
      </c>
      <c r="BJ54" s="261" t="e">
        <v>#N/A</v>
      </c>
      <c r="BK54" s="261" t="e">
        <v>#N/A</v>
      </c>
      <c r="BL54" s="261" t="e">
        <v>#N/A</v>
      </c>
      <c r="BM54" s="261" t="e">
        <v>#N/A</v>
      </c>
      <c r="BN54" s="261" t="e">
        <v>#N/A</v>
      </c>
      <c r="BO54" s="261" t="e">
        <v>#N/A</v>
      </c>
      <c r="BP54" s="261" t="e">
        <v>#N/A</v>
      </c>
      <c r="BQ54" s="261" t="e">
        <v>#N/A</v>
      </c>
      <c r="BR54" s="261" t="e">
        <v>#N/A</v>
      </c>
      <c r="BS54" s="261" t="e">
        <v>#N/A</v>
      </c>
      <c r="BT54" s="261" t="e">
        <v>#N/A</v>
      </c>
      <c r="BU54" s="261" t="e">
        <v>#N/A</v>
      </c>
      <c r="BV54" s="261" t="e">
        <v>#N/A</v>
      </c>
      <c r="BW54" s="261" t="e">
        <v>#N/A</v>
      </c>
      <c r="BX54" s="261" t="e">
        <v>#N/A</v>
      </c>
      <c r="BY54" s="261" t="e">
        <v>#N/A</v>
      </c>
      <c r="BZ54" s="261" t="e">
        <v>#N/A</v>
      </c>
      <c r="CA54" s="261" t="e">
        <v>#N/A</v>
      </c>
      <c r="CB54" s="261" t="e">
        <v>#N/A</v>
      </c>
      <c r="CC54" s="261" t="e">
        <v>#N/A</v>
      </c>
      <c r="CD54" s="261" t="e">
        <v>#N/A</v>
      </c>
      <c r="CE54" s="261" t="e">
        <v>#N/A</v>
      </c>
      <c r="CF54" s="261" t="e">
        <v>#N/A</v>
      </c>
      <c r="CG54" s="261" t="e">
        <v>#N/A</v>
      </c>
      <c r="CH54" s="261" t="e">
        <v>#N/A</v>
      </c>
      <c r="CI54" s="261" t="e">
        <v>#N/A</v>
      </c>
      <c r="CJ54" s="261" t="e">
        <v>#N/A</v>
      </c>
      <c r="CK54" s="261" t="e">
        <v>#N/A</v>
      </c>
      <c r="CL54" s="261" t="e">
        <v>#N/A</v>
      </c>
      <c r="CM54" s="261" t="e">
        <v>#N/A</v>
      </c>
      <c r="CN54" s="261">
        <v>408445</v>
      </c>
      <c r="CO54" s="261">
        <v>407748</v>
      </c>
      <c r="CP54" s="261">
        <v>357966</v>
      </c>
      <c r="CQ54" s="261">
        <v>358127</v>
      </c>
      <c r="CR54" s="261">
        <v>8028</v>
      </c>
      <c r="CS54" s="261">
        <v>5751</v>
      </c>
      <c r="CT54" s="261">
        <v>413432</v>
      </c>
      <c r="CU54" s="261">
        <v>410308</v>
      </c>
      <c r="CV54" s="261">
        <v>361302</v>
      </c>
      <c r="CW54" s="261">
        <v>359495</v>
      </c>
      <c r="CX54" s="261">
        <v>8690</v>
      </c>
      <c r="CY54" s="261">
        <v>6090</v>
      </c>
      <c r="CZ54" s="261">
        <v>419196</v>
      </c>
      <c r="DA54" s="261">
        <v>414663</v>
      </c>
      <c r="DB54" s="261">
        <v>364482</v>
      </c>
      <c r="DC54" s="261">
        <v>361611</v>
      </c>
      <c r="DD54" s="261">
        <v>9982</v>
      </c>
      <c r="DE54" s="261">
        <v>7108</v>
      </c>
      <c r="DF54" s="261">
        <v>423958</v>
      </c>
      <c r="DG54" s="261">
        <v>418793</v>
      </c>
      <c r="DH54" s="261">
        <v>367714</v>
      </c>
      <c r="DI54" s="261">
        <v>364429</v>
      </c>
      <c r="DJ54" s="261">
        <v>10650</v>
      </c>
      <c r="DK54" s="261">
        <v>7530</v>
      </c>
      <c r="DL54" s="261">
        <v>427747</v>
      </c>
      <c r="DM54" s="261">
        <v>421923</v>
      </c>
      <c r="DN54" s="261">
        <v>370410</v>
      </c>
      <c r="DO54" s="261">
        <v>366569</v>
      </c>
      <c r="DP54" s="261">
        <v>11012</v>
      </c>
      <c r="DQ54" s="261">
        <v>7795</v>
      </c>
      <c r="DR54" s="261">
        <v>430583</v>
      </c>
      <c r="DS54" s="261">
        <v>424080</v>
      </c>
      <c r="DT54" s="261">
        <v>371847</v>
      </c>
      <c r="DU54" s="261">
        <v>367475</v>
      </c>
      <c r="DV54" s="261">
        <v>11532</v>
      </c>
      <c r="DW54" s="261">
        <v>8171</v>
      </c>
      <c r="DX54" s="261">
        <v>435481</v>
      </c>
      <c r="DY54" s="261">
        <v>428212</v>
      </c>
      <c r="DZ54" s="261">
        <v>374483</v>
      </c>
      <c r="EA54" s="261">
        <v>369394</v>
      </c>
      <c r="EB54" s="261">
        <v>12608</v>
      </c>
      <c r="EC54" s="261">
        <v>9094</v>
      </c>
      <c r="ED54" s="261">
        <v>440841</v>
      </c>
      <c r="EE54" s="261">
        <v>432891</v>
      </c>
      <c r="EF54" s="261">
        <v>377876</v>
      </c>
      <c r="EG54" s="261">
        <v>372083</v>
      </c>
      <c r="EH54" s="261">
        <v>13631</v>
      </c>
      <c r="EI54" s="261">
        <v>9931</v>
      </c>
      <c r="EJ54" s="261">
        <v>443549</v>
      </c>
      <c r="EK54" s="261">
        <v>435837</v>
      </c>
      <c r="EL54" s="261">
        <v>379800</v>
      </c>
      <c r="EM54" s="261">
        <v>374378</v>
      </c>
      <c r="EN54" s="261">
        <v>14042</v>
      </c>
      <c r="EO54" s="261">
        <v>10223</v>
      </c>
      <c r="EP54" s="261">
        <v>447574</v>
      </c>
      <c r="EQ54" s="261">
        <v>439553</v>
      </c>
      <c r="ER54" s="261">
        <v>382773</v>
      </c>
      <c r="ES54" s="261">
        <v>377131</v>
      </c>
      <c r="ET54" s="261">
        <v>14631</v>
      </c>
      <c r="EU54" s="261">
        <v>10750</v>
      </c>
      <c r="EV54" s="261">
        <v>450659</v>
      </c>
      <c r="EW54" s="261">
        <v>442058</v>
      </c>
      <c r="EX54" s="261">
        <v>385107</v>
      </c>
      <c r="EY54" s="261">
        <v>378878</v>
      </c>
      <c r="EZ54" s="261">
        <v>15150</v>
      </c>
      <c r="FA54" s="261">
        <v>11215</v>
      </c>
    </row>
    <row r="55" spans="1:157" x14ac:dyDescent="0.2">
      <c r="A55" s="191" t="s">
        <v>61</v>
      </c>
      <c r="B55" s="261" t="e">
        <v>#N/A</v>
      </c>
      <c r="C55" s="261" t="e">
        <v>#N/A</v>
      </c>
      <c r="D55" s="261" t="e">
        <v>#N/A</v>
      </c>
      <c r="E55" s="261" t="e">
        <v>#N/A</v>
      </c>
      <c r="F55" s="261" t="e">
        <v>#N/A</v>
      </c>
      <c r="G55" s="261" t="e">
        <v>#N/A</v>
      </c>
      <c r="H55" s="261" t="e">
        <v>#N/A</v>
      </c>
      <c r="I55" s="261" t="e">
        <v>#N/A</v>
      </c>
      <c r="J55" s="261" t="e">
        <v>#N/A</v>
      </c>
      <c r="K55" s="261" t="e">
        <v>#N/A</v>
      </c>
      <c r="L55" s="261" t="e">
        <v>#N/A</v>
      </c>
      <c r="M55" s="261" t="e">
        <v>#N/A</v>
      </c>
      <c r="N55" s="261" t="e">
        <v>#N/A</v>
      </c>
      <c r="O55" s="261" t="e">
        <v>#N/A</v>
      </c>
      <c r="P55" s="261" t="e">
        <v>#N/A</v>
      </c>
      <c r="Q55" s="261" t="e">
        <v>#N/A</v>
      </c>
      <c r="R55" s="261" t="e">
        <v>#N/A</v>
      </c>
      <c r="S55" s="261" t="e">
        <v>#N/A</v>
      </c>
      <c r="T55" s="261" t="e">
        <v>#N/A</v>
      </c>
      <c r="U55" s="261" t="e">
        <v>#N/A</v>
      </c>
      <c r="V55" s="261" t="e">
        <v>#N/A</v>
      </c>
      <c r="W55" s="261" t="e">
        <v>#N/A</v>
      </c>
      <c r="X55" s="261" t="e">
        <v>#N/A</v>
      </c>
      <c r="Y55" s="261" t="e">
        <v>#N/A</v>
      </c>
      <c r="Z55" s="261" t="e">
        <v>#N/A</v>
      </c>
      <c r="AA55" s="261" t="e">
        <v>#N/A</v>
      </c>
      <c r="AB55" s="261" t="e">
        <v>#N/A</v>
      </c>
      <c r="AC55" s="261" t="e">
        <v>#N/A</v>
      </c>
      <c r="AD55" s="261" t="e">
        <v>#N/A</v>
      </c>
      <c r="AE55" s="261" t="e">
        <v>#N/A</v>
      </c>
      <c r="AF55" s="261" t="e">
        <v>#N/A</v>
      </c>
      <c r="AG55" s="261" t="e">
        <v>#N/A</v>
      </c>
      <c r="AH55" s="261" t="e">
        <v>#N/A</v>
      </c>
      <c r="AI55" s="261" t="e">
        <v>#N/A</v>
      </c>
      <c r="AJ55" s="261" t="e">
        <v>#N/A</v>
      </c>
      <c r="AK55" s="261" t="e">
        <v>#N/A</v>
      </c>
      <c r="AL55" s="261" t="e">
        <v>#N/A</v>
      </c>
      <c r="AM55" s="261" t="e">
        <v>#N/A</v>
      </c>
      <c r="AN55" s="261" t="e">
        <v>#N/A</v>
      </c>
      <c r="AO55" s="261" t="e">
        <v>#N/A</v>
      </c>
      <c r="AP55" s="261" t="e">
        <v>#N/A</v>
      </c>
      <c r="AQ55" s="261" t="e">
        <v>#N/A</v>
      </c>
      <c r="AR55" s="261" t="e">
        <v>#N/A</v>
      </c>
      <c r="AS55" s="261" t="e">
        <v>#N/A</v>
      </c>
      <c r="AT55" s="261" t="e">
        <v>#N/A</v>
      </c>
      <c r="AU55" s="261" t="e">
        <v>#N/A</v>
      </c>
      <c r="AV55" s="261" t="e">
        <v>#N/A</v>
      </c>
      <c r="AW55" s="261" t="e">
        <v>#N/A</v>
      </c>
      <c r="AX55" s="261" t="e">
        <v>#N/A</v>
      </c>
      <c r="AY55" s="261" t="e">
        <v>#N/A</v>
      </c>
      <c r="AZ55" s="261" t="e">
        <v>#N/A</v>
      </c>
      <c r="BA55" s="261" t="e">
        <v>#N/A</v>
      </c>
      <c r="BB55" s="261" t="e">
        <v>#N/A</v>
      </c>
      <c r="BC55" s="261" t="e">
        <v>#N/A</v>
      </c>
      <c r="BD55" s="261" t="e">
        <v>#N/A</v>
      </c>
      <c r="BE55" s="261" t="e">
        <v>#N/A</v>
      </c>
      <c r="BF55" s="261" t="e">
        <v>#N/A</v>
      </c>
      <c r="BG55" s="261" t="e">
        <v>#N/A</v>
      </c>
      <c r="BH55" s="261" t="e">
        <v>#N/A</v>
      </c>
      <c r="BI55" s="261" t="e">
        <v>#N/A</v>
      </c>
      <c r="BJ55" s="261" t="e">
        <v>#N/A</v>
      </c>
      <c r="BK55" s="261" t="e">
        <v>#N/A</v>
      </c>
      <c r="BL55" s="261" t="e">
        <v>#N/A</v>
      </c>
      <c r="BM55" s="261" t="e">
        <v>#N/A</v>
      </c>
      <c r="BN55" s="261" t="e">
        <v>#N/A</v>
      </c>
      <c r="BO55" s="261" t="e">
        <v>#N/A</v>
      </c>
      <c r="BP55" s="261" t="e">
        <v>#N/A</v>
      </c>
      <c r="BQ55" s="261" t="e">
        <v>#N/A</v>
      </c>
      <c r="BR55" s="261" t="e">
        <v>#N/A</v>
      </c>
      <c r="BS55" s="261" t="e">
        <v>#N/A</v>
      </c>
      <c r="BT55" s="261" t="e">
        <v>#N/A</v>
      </c>
      <c r="BU55" s="261" t="e">
        <v>#N/A</v>
      </c>
      <c r="BV55" s="261" t="e">
        <v>#N/A</v>
      </c>
      <c r="BW55" s="261" t="e">
        <v>#N/A</v>
      </c>
      <c r="BX55" s="261" t="e">
        <v>#N/A</v>
      </c>
      <c r="BY55" s="261" t="e">
        <v>#N/A</v>
      </c>
      <c r="BZ55" s="261" t="e">
        <v>#N/A</v>
      </c>
      <c r="CA55" s="261" t="e">
        <v>#N/A</v>
      </c>
      <c r="CB55" s="261" t="e">
        <v>#N/A</v>
      </c>
      <c r="CC55" s="261" t="e">
        <v>#N/A</v>
      </c>
      <c r="CD55" s="261" t="e">
        <v>#N/A</v>
      </c>
      <c r="CE55" s="261" t="e">
        <v>#N/A</v>
      </c>
      <c r="CF55" s="261" t="e">
        <v>#N/A</v>
      </c>
      <c r="CG55" s="261" t="e">
        <v>#N/A</v>
      </c>
      <c r="CH55" s="261" t="e">
        <v>#N/A</v>
      </c>
      <c r="CI55" s="261" t="e">
        <v>#N/A</v>
      </c>
      <c r="CJ55" s="261" t="e">
        <v>#N/A</v>
      </c>
      <c r="CK55" s="261" t="e">
        <v>#N/A</v>
      </c>
      <c r="CL55" s="261" t="e">
        <v>#N/A</v>
      </c>
      <c r="CM55" s="261" t="e">
        <v>#N/A</v>
      </c>
      <c r="CN55" s="261">
        <v>3097942</v>
      </c>
      <c r="CO55" s="261">
        <v>3257576</v>
      </c>
      <c r="CP55" s="261">
        <v>2512129</v>
      </c>
      <c r="CQ55" s="261">
        <v>2606561</v>
      </c>
      <c r="CR55" s="261">
        <v>519674</v>
      </c>
      <c r="CS55" s="261">
        <v>581305</v>
      </c>
      <c r="CT55" s="261">
        <v>3119282</v>
      </c>
      <c r="CU55" s="261">
        <v>3281016</v>
      </c>
      <c r="CV55" s="261">
        <v>2524053</v>
      </c>
      <c r="CW55" s="261">
        <v>2620279</v>
      </c>
      <c r="CX55" s="261">
        <v>526249</v>
      </c>
      <c r="CY55" s="261">
        <v>587874</v>
      </c>
      <c r="CZ55" s="261">
        <v>3147567</v>
      </c>
      <c r="DA55" s="261">
        <v>3308185</v>
      </c>
      <c r="DB55" s="261">
        <v>2540619</v>
      </c>
      <c r="DC55" s="261">
        <v>2636884</v>
      </c>
      <c r="DD55" s="261">
        <v>535085</v>
      </c>
      <c r="DE55" s="261">
        <v>595573</v>
      </c>
      <c r="DF55" s="261">
        <v>3167856</v>
      </c>
      <c r="DG55" s="261">
        <v>3329087</v>
      </c>
      <c r="DH55" s="261">
        <v>2552734</v>
      </c>
      <c r="DI55" s="261">
        <v>2649247</v>
      </c>
      <c r="DJ55" s="261">
        <v>540688</v>
      </c>
      <c r="DK55" s="261">
        <v>601239</v>
      </c>
      <c r="DL55" s="261">
        <v>3192084</v>
      </c>
      <c r="DM55" s="261">
        <v>3352533</v>
      </c>
      <c r="DN55" s="261">
        <v>2568339</v>
      </c>
      <c r="DO55" s="261">
        <v>2664092</v>
      </c>
      <c r="DP55" s="261">
        <v>547035</v>
      </c>
      <c r="DQ55" s="261">
        <v>607192</v>
      </c>
      <c r="DR55" s="261">
        <v>3216957</v>
      </c>
      <c r="DS55" s="261">
        <v>3378397</v>
      </c>
      <c r="DT55" s="261">
        <v>2584923</v>
      </c>
      <c r="DU55" s="261">
        <v>2681110</v>
      </c>
      <c r="DV55" s="261">
        <v>552475</v>
      </c>
      <c r="DW55" s="261">
        <v>613106</v>
      </c>
      <c r="DX55" s="261">
        <v>3244464</v>
      </c>
      <c r="DY55" s="261">
        <v>3406813</v>
      </c>
      <c r="DZ55" s="261">
        <v>2605036</v>
      </c>
      <c r="EA55" s="261">
        <v>2700244</v>
      </c>
      <c r="EB55" s="261">
        <v>557252</v>
      </c>
      <c r="EC55" s="261">
        <v>619427</v>
      </c>
      <c r="ED55" s="261">
        <v>3276742</v>
      </c>
      <c r="EE55" s="261">
        <v>3438006</v>
      </c>
      <c r="EF55" s="261">
        <v>2627666</v>
      </c>
      <c r="EG55" s="261">
        <v>2721564</v>
      </c>
      <c r="EH55" s="261">
        <v>563599</v>
      </c>
      <c r="EI55" s="261">
        <v>625957</v>
      </c>
      <c r="EJ55" s="261">
        <v>3307310</v>
      </c>
      <c r="EK55" s="261">
        <v>3470870</v>
      </c>
      <c r="EL55" s="261">
        <v>2649243</v>
      </c>
      <c r="EM55" s="261">
        <v>2744516</v>
      </c>
      <c r="EN55" s="261">
        <v>569042</v>
      </c>
      <c r="EO55" s="261">
        <v>632126</v>
      </c>
      <c r="EP55" s="261">
        <v>3331896</v>
      </c>
      <c r="EQ55" s="261">
        <v>3498429</v>
      </c>
      <c r="ER55" s="261">
        <v>2667418</v>
      </c>
      <c r="ES55" s="261">
        <v>2764419</v>
      </c>
      <c r="ET55" s="261">
        <v>573095</v>
      </c>
      <c r="EU55" s="261">
        <v>637559</v>
      </c>
      <c r="EV55" s="261">
        <v>3358020</v>
      </c>
      <c r="EW55" s="261">
        <v>3528814</v>
      </c>
      <c r="EX55" s="261">
        <v>2687668</v>
      </c>
      <c r="EY55" s="261">
        <v>2787517</v>
      </c>
      <c r="EZ55" s="261">
        <v>576613</v>
      </c>
      <c r="FA55" s="261">
        <v>642624</v>
      </c>
    </row>
    <row r="56" spans="1:157" x14ac:dyDescent="0.2">
      <c r="A56" s="191" t="s">
        <v>62</v>
      </c>
      <c r="B56" s="261" t="e">
        <v>#N/A</v>
      </c>
      <c r="C56" s="261" t="e">
        <v>#N/A</v>
      </c>
      <c r="D56" s="261" t="e">
        <v>#N/A</v>
      </c>
      <c r="E56" s="261" t="e">
        <v>#N/A</v>
      </c>
      <c r="F56" s="261" t="e">
        <v>#N/A</v>
      </c>
      <c r="G56" s="261" t="e">
        <v>#N/A</v>
      </c>
      <c r="H56" s="261" t="e">
        <v>#N/A</v>
      </c>
      <c r="I56" s="261" t="e">
        <v>#N/A</v>
      </c>
      <c r="J56" s="261" t="e">
        <v>#N/A</v>
      </c>
      <c r="K56" s="261" t="e">
        <v>#N/A</v>
      </c>
      <c r="L56" s="261" t="e">
        <v>#N/A</v>
      </c>
      <c r="M56" s="261" t="e">
        <v>#N/A</v>
      </c>
      <c r="N56" s="261" t="e">
        <v>#N/A</v>
      </c>
      <c r="O56" s="261" t="e">
        <v>#N/A</v>
      </c>
      <c r="P56" s="261" t="e">
        <v>#N/A</v>
      </c>
      <c r="Q56" s="261" t="e">
        <v>#N/A</v>
      </c>
      <c r="R56" s="261" t="e">
        <v>#N/A</v>
      </c>
      <c r="S56" s="261" t="e">
        <v>#N/A</v>
      </c>
      <c r="T56" s="261" t="e">
        <v>#N/A</v>
      </c>
      <c r="U56" s="261" t="e">
        <v>#N/A</v>
      </c>
      <c r="V56" s="261" t="e">
        <v>#N/A</v>
      </c>
      <c r="W56" s="261" t="e">
        <v>#N/A</v>
      </c>
      <c r="X56" s="261" t="e">
        <v>#N/A</v>
      </c>
      <c r="Y56" s="261" t="e">
        <v>#N/A</v>
      </c>
      <c r="Z56" s="261" t="e">
        <v>#N/A</v>
      </c>
      <c r="AA56" s="261" t="e">
        <v>#N/A</v>
      </c>
      <c r="AB56" s="261" t="e">
        <v>#N/A</v>
      </c>
      <c r="AC56" s="261" t="e">
        <v>#N/A</v>
      </c>
      <c r="AD56" s="261" t="e">
        <v>#N/A</v>
      </c>
      <c r="AE56" s="261" t="e">
        <v>#N/A</v>
      </c>
      <c r="AF56" s="261" t="e">
        <v>#N/A</v>
      </c>
      <c r="AG56" s="261" t="e">
        <v>#N/A</v>
      </c>
      <c r="AH56" s="261" t="e">
        <v>#N/A</v>
      </c>
      <c r="AI56" s="261" t="e">
        <v>#N/A</v>
      </c>
      <c r="AJ56" s="261" t="e">
        <v>#N/A</v>
      </c>
      <c r="AK56" s="261" t="e">
        <v>#N/A</v>
      </c>
      <c r="AL56" s="261" t="e">
        <v>#N/A</v>
      </c>
      <c r="AM56" s="261" t="e">
        <v>#N/A</v>
      </c>
      <c r="AN56" s="261" t="e">
        <v>#N/A</v>
      </c>
      <c r="AO56" s="261" t="e">
        <v>#N/A</v>
      </c>
      <c r="AP56" s="261" t="e">
        <v>#N/A</v>
      </c>
      <c r="AQ56" s="261" t="e">
        <v>#N/A</v>
      </c>
      <c r="AR56" s="261" t="e">
        <v>#N/A</v>
      </c>
      <c r="AS56" s="261" t="e">
        <v>#N/A</v>
      </c>
      <c r="AT56" s="261" t="e">
        <v>#N/A</v>
      </c>
      <c r="AU56" s="261" t="e">
        <v>#N/A</v>
      </c>
      <c r="AV56" s="261" t="e">
        <v>#N/A</v>
      </c>
      <c r="AW56" s="261" t="e">
        <v>#N/A</v>
      </c>
      <c r="AX56" s="261" t="e">
        <v>#N/A</v>
      </c>
      <c r="AY56" s="261" t="e">
        <v>#N/A</v>
      </c>
      <c r="AZ56" s="261" t="e">
        <v>#N/A</v>
      </c>
      <c r="BA56" s="261" t="e">
        <v>#N/A</v>
      </c>
      <c r="BB56" s="261" t="e">
        <v>#N/A</v>
      </c>
      <c r="BC56" s="261" t="e">
        <v>#N/A</v>
      </c>
      <c r="BD56" s="261" t="e">
        <v>#N/A</v>
      </c>
      <c r="BE56" s="261" t="e">
        <v>#N/A</v>
      </c>
      <c r="BF56" s="261" t="e">
        <v>#N/A</v>
      </c>
      <c r="BG56" s="261" t="e">
        <v>#N/A</v>
      </c>
      <c r="BH56" s="261" t="e">
        <v>#N/A</v>
      </c>
      <c r="BI56" s="261" t="e">
        <v>#N/A</v>
      </c>
      <c r="BJ56" s="261" t="e">
        <v>#N/A</v>
      </c>
      <c r="BK56" s="261" t="e">
        <v>#N/A</v>
      </c>
      <c r="BL56" s="261" t="e">
        <v>#N/A</v>
      </c>
      <c r="BM56" s="261" t="e">
        <v>#N/A</v>
      </c>
      <c r="BN56" s="261" t="e">
        <v>#N/A</v>
      </c>
      <c r="BO56" s="261" t="e">
        <v>#N/A</v>
      </c>
      <c r="BP56" s="261" t="e">
        <v>#N/A</v>
      </c>
      <c r="BQ56" s="261" t="e">
        <v>#N/A</v>
      </c>
      <c r="BR56" s="261" t="e">
        <v>#N/A</v>
      </c>
      <c r="BS56" s="261" t="e">
        <v>#N/A</v>
      </c>
      <c r="BT56" s="261" t="e">
        <v>#N/A</v>
      </c>
      <c r="BU56" s="261" t="e">
        <v>#N/A</v>
      </c>
      <c r="BV56" s="261" t="e">
        <v>#N/A</v>
      </c>
      <c r="BW56" s="261" t="e">
        <v>#N/A</v>
      </c>
      <c r="BX56" s="261" t="e">
        <v>#N/A</v>
      </c>
      <c r="BY56" s="261" t="e">
        <v>#N/A</v>
      </c>
      <c r="BZ56" s="261" t="e">
        <v>#N/A</v>
      </c>
      <c r="CA56" s="261" t="e">
        <v>#N/A</v>
      </c>
      <c r="CB56" s="261" t="e">
        <v>#N/A</v>
      </c>
      <c r="CC56" s="261" t="e">
        <v>#N/A</v>
      </c>
      <c r="CD56" s="261" t="e">
        <v>#N/A</v>
      </c>
      <c r="CE56" s="261" t="e">
        <v>#N/A</v>
      </c>
      <c r="CF56" s="261" t="e">
        <v>#N/A</v>
      </c>
      <c r="CG56" s="261" t="e">
        <v>#N/A</v>
      </c>
      <c r="CH56" s="261" t="e">
        <v>#N/A</v>
      </c>
      <c r="CI56" s="261" t="e">
        <v>#N/A</v>
      </c>
      <c r="CJ56" s="261" t="e">
        <v>#N/A</v>
      </c>
      <c r="CK56" s="261" t="e">
        <v>#N/A</v>
      </c>
      <c r="CL56" s="261" t="e">
        <v>#N/A</v>
      </c>
      <c r="CM56" s="261" t="e">
        <v>#N/A</v>
      </c>
      <c r="CN56" s="261">
        <v>12520150</v>
      </c>
      <c r="CO56" s="261">
        <v>12721747</v>
      </c>
      <c r="CP56" s="261">
        <v>10309948</v>
      </c>
      <c r="CQ56" s="261">
        <v>10384520</v>
      </c>
      <c r="CR56" s="261">
        <v>1531934</v>
      </c>
      <c r="CS56" s="261">
        <v>1638529</v>
      </c>
      <c r="CT56" s="261">
        <v>12719673</v>
      </c>
      <c r="CU56" s="261">
        <v>12925831</v>
      </c>
      <c r="CV56" s="261">
        <v>10451013</v>
      </c>
      <c r="CW56" s="261">
        <v>10528758</v>
      </c>
      <c r="CX56" s="261">
        <v>1564234</v>
      </c>
      <c r="CY56" s="261">
        <v>1670734</v>
      </c>
      <c r="CZ56" s="261">
        <v>12942375</v>
      </c>
      <c r="DA56" s="261">
        <v>13141745</v>
      </c>
      <c r="DB56" s="261">
        <v>10603425</v>
      </c>
      <c r="DC56" s="261">
        <v>10674400</v>
      </c>
      <c r="DD56" s="261">
        <v>1602661</v>
      </c>
      <c r="DE56" s="261">
        <v>1709066</v>
      </c>
      <c r="DF56" s="261">
        <v>13142117</v>
      </c>
      <c r="DG56" s="261">
        <v>13337529</v>
      </c>
      <c r="DH56" s="261">
        <v>10732690</v>
      </c>
      <c r="DI56" s="261">
        <v>10799463</v>
      </c>
      <c r="DJ56" s="261">
        <v>1639956</v>
      </c>
      <c r="DK56" s="261">
        <v>1746078</v>
      </c>
      <c r="DL56" s="261">
        <v>13385928</v>
      </c>
      <c r="DM56" s="261">
        <v>13577164</v>
      </c>
      <c r="DN56" s="261">
        <v>10892842</v>
      </c>
      <c r="DO56" s="261">
        <v>10952748</v>
      </c>
      <c r="DP56" s="261">
        <v>1682905</v>
      </c>
      <c r="DQ56" s="261">
        <v>1790229</v>
      </c>
      <c r="DR56" s="261">
        <v>13642714</v>
      </c>
      <c r="DS56" s="261">
        <v>13825817</v>
      </c>
      <c r="DT56" s="261">
        <v>11060908</v>
      </c>
      <c r="DU56" s="261">
        <v>11109585</v>
      </c>
      <c r="DV56" s="261">
        <v>1729121</v>
      </c>
      <c r="DW56" s="261">
        <v>1837509</v>
      </c>
      <c r="DX56" s="261">
        <v>13865227</v>
      </c>
      <c r="DY56" s="261">
        <v>14048837</v>
      </c>
      <c r="DZ56" s="261">
        <v>11201607</v>
      </c>
      <c r="EA56" s="261">
        <v>11247314</v>
      </c>
      <c r="EB56" s="261">
        <v>1773126</v>
      </c>
      <c r="EC56" s="261">
        <v>1883408</v>
      </c>
      <c r="ED56" s="261">
        <v>14052998</v>
      </c>
      <c r="EE56" s="261">
        <v>14238026</v>
      </c>
      <c r="EF56" s="261">
        <v>11313380</v>
      </c>
      <c r="EG56" s="261">
        <v>11357442</v>
      </c>
      <c r="EH56" s="261">
        <v>1814532</v>
      </c>
      <c r="EI56" s="261">
        <v>1926107</v>
      </c>
      <c r="EJ56" s="261">
        <v>14215238</v>
      </c>
      <c r="EK56" s="261">
        <v>14409326</v>
      </c>
      <c r="EL56" s="261">
        <v>11410868</v>
      </c>
      <c r="EM56" s="261">
        <v>11457917</v>
      </c>
      <c r="EN56" s="261">
        <v>1851693</v>
      </c>
      <c r="EO56" s="261">
        <v>1966806</v>
      </c>
      <c r="EP56" s="261">
        <v>14394891</v>
      </c>
      <c r="EQ56" s="261">
        <v>14591903</v>
      </c>
      <c r="ER56" s="261">
        <v>11522448</v>
      </c>
      <c r="ES56" s="261">
        <v>11567247</v>
      </c>
      <c r="ET56" s="261">
        <v>1889488</v>
      </c>
      <c r="EU56" s="261">
        <v>2008891</v>
      </c>
      <c r="EV56" s="261">
        <v>14581051</v>
      </c>
      <c r="EW56" s="261">
        <v>14779708</v>
      </c>
      <c r="EX56" s="261">
        <v>11635326</v>
      </c>
      <c r="EY56" s="261">
        <v>11679553</v>
      </c>
      <c r="EZ56" s="261">
        <v>1931175</v>
      </c>
      <c r="FA56" s="261">
        <v>2052969</v>
      </c>
    </row>
    <row r="57" spans="1:157" x14ac:dyDescent="0.2">
      <c r="A57" s="191" t="s">
        <v>63</v>
      </c>
      <c r="B57" s="261" t="e">
        <v>#N/A</v>
      </c>
      <c r="C57" s="261" t="e">
        <v>#N/A</v>
      </c>
      <c r="D57" s="261" t="e">
        <v>#N/A</v>
      </c>
      <c r="E57" s="261" t="e">
        <v>#N/A</v>
      </c>
      <c r="F57" s="261" t="e">
        <v>#N/A</v>
      </c>
      <c r="G57" s="261" t="e">
        <v>#N/A</v>
      </c>
      <c r="H57" s="261" t="e">
        <v>#N/A</v>
      </c>
      <c r="I57" s="261" t="e">
        <v>#N/A</v>
      </c>
      <c r="J57" s="261" t="e">
        <v>#N/A</v>
      </c>
      <c r="K57" s="261" t="e">
        <v>#N/A</v>
      </c>
      <c r="L57" s="261" t="e">
        <v>#N/A</v>
      </c>
      <c r="M57" s="261" t="e">
        <v>#N/A</v>
      </c>
      <c r="N57" s="261" t="e">
        <v>#N/A</v>
      </c>
      <c r="O57" s="261" t="e">
        <v>#N/A</v>
      </c>
      <c r="P57" s="261" t="e">
        <v>#N/A</v>
      </c>
      <c r="Q57" s="261" t="e">
        <v>#N/A</v>
      </c>
      <c r="R57" s="261" t="e">
        <v>#N/A</v>
      </c>
      <c r="S57" s="261" t="e">
        <v>#N/A</v>
      </c>
      <c r="T57" s="261" t="e">
        <v>#N/A</v>
      </c>
      <c r="U57" s="261" t="e">
        <v>#N/A</v>
      </c>
      <c r="V57" s="261" t="e">
        <v>#N/A</v>
      </c>
      <c r="W57" s="261" t="e">
        <v>#N/A</v>
      </c>
      <c r="X57" s="261" t="e">
        <v>#N/A</v>
      </c>
      <c r="Y57" s="261" t="e">
        <v>#N/A</v>
      </c>
      <c r="Z57" s="261" t="e">
        <v>#N/A</v>
      </c>
      <c r="AA57" s="261" t="e">
        <v>#N/A</v>
      </c>
      <c r="AB57" s="261" t="e">
        <v>#N/A</v>
      </c>
      <c r="AC57" s="261" t="e">
        <v>#N/A</v>
      </c>
      <c r="AD57" s="261" t="e">
        <v>#N/A</v>
      </c>
      <c r="AE57" s="261" t="e">
        <v>#N/A</v>
      </c>
      <c r="AF57" s="261" t="e">
        <v>#N/A</v>
      </c>
      <c r="AG57" s="261" t="e">
        <v>#N/A</v>
      </c>
      <c r="AH57" s="261" t="e">
        <v>#N/A</v>
      </c>
      <c r="AI57" s="261" t="e">
        <v>#N/A</v>
      </c>
      <c r="AJ57" s="261" t="e">
        <v>#N/A</v>
      </c>
      <c r="AK57" s="261" t="e">
        <v>#N/A</v>
      </c>
      <c r="AL57" s="261" t="e">
        <v>#N/A</v>
      </c>
      <c r="AM57" s="261" t="e">
        <v>#N/A</v>
      </c>
      <c r="AN57" s="261" t="e">
        <v>#N/A</v>
      </c>
      <c r="AO57" s="261" t="e">
        <v>#N/A</v>
      </c>
      <c r="AP57" s="261" t="e">
        <v>#N/A</v>
      </c>
      <c r="AQ57" s="261" t="e">
        <v>#N/A</v>
      </c>
      <c r="AR57" s="261" t="e">
        <v>#N/A</v>
      </c>
      <c r="AS57" s="261" t="e">
        <v>#N/A</v>
      </c>
      <c r="AT57" s="261" t="e">
        <v>#N/A</v>
      </c>
      <c r="AU57" s="261" t="e">
        <v>#N/A</v>
      </c>
      <c r="AV57" s="261" t="e">
        <v>#N/A</v>
      </c>
      <c r="AW57" s="261" t="e">
        <v>#N/A</v>
      </c>
      <c r="AX57" s="261" t="e">
        <v>#N/A</v>
      </c>
      <c r="AY57" s="261" t="e">
        <v>#N/A</v>
      </c>
      <c r="AZ57" s="261" t="e">
        <v>#N/A</v>
      </c>
      <c r="BA57" s="261" t="e">
        <v>#N/A</v>
      </c>
      <c r="BB57" s="261" t="e">
        <v>#N/A</v>
      </c>
      <c r="BC57" s="261" t="e">
        <v>#N/A</v>
      </c>
      <c r="BD57" s="261" t="e">
        <v>#N/A</v>
      </c>
      <c r="BE57" s="261" t="e">
        <v>#N/A</v>
      </c>
      <c r="BF57" s="261" t="e">
        <v>#N/A</v>
      </c>
      <c r="BG57" s="261" t="e">
        <v>#N/A</v>
      </c>
      <c r="BH57" s="261" t="e">
        <v>#N/A</v>
      </c>
      <c r="BI57" s="261" t="e">
        <v>#N/A</v>
      </c>
      <c r="BJ57" s="261" t="e">
        <v>#N/A</v>
      </c>
      <c r="BK57" s="261" t="e">
        <v>#N/A</v>
      </c>
      <c r="BL57" s="261" t="e">
        <v>#N/A</v>
      </c>
      <c r="BM57" s="261" t="e">
        <v>#N/A</v>
      </c>
      <c r="BN57" s="261" t="e">
        <v>#N/A</v>
      </c>
      <c r="BO57" s="261" t="e">
        <v>#N/A</v>
      </c>
      <c r="BP57" s="261" t="e">
        <v>#N/A</v>
      </c>
      <c r="BQ57" s="261" t="e">
        <v>#N/A</v>
      </c>
      <c r="BR57" s="261" t="e">
        <v>#N/A</v>
      </c>
      <c r="BS57" s="261" t="e">
        <v>#N/A</v>
      </c>
      <c r="BT57" s="261" t="e">
        <v>#N/A</v>
      </c>
      <c r="BU57" s="261" t="e">
        <v>#N/A</v>
      </c>
      <c r="BV57" s="261" t="e">
        <v>#N/A</v>
      </c>
      <c r="BW57" s="261" t="e">
        <v>#N/A</v>
      </c>
      <c r="BX57" s="261" t="e">
        <v>#N/A</v>
      </c>
      <c r="BY57" s="261" t="e">
        <v>#N/A</v>
      </c>
      <c r="BZ57" s="261" t="e">
        <v>#N/A</v>
      </c>
      <c r="CA57" s="261" t="e">
        <v>#N/A</v>
      </c>
      <c r="CB57" s="261" t="e">
        <v>#N/A</v>
      </c>
      <c r="CC57" s="261" t="e">
        <v>#N/A</v>
      </c>
      <c r="CD57" s="261" t="e">
        <v>#N/A</v>
      </c>
      <c r="CE57" s="261" t="e">
        <v>#N/A</v>
      </c>
      <c r="CF57" s="261" t="e">
        <v>#N/A</v>
      </c>
      <c r="CG57" s="261" t="e">
        <v>#N/A</v>
      </c>
      <c r="CH57" s="261" t="e">
        <v>#N/A</v>
      </c>
      <c r="CI57" s="261" t="e">
        <v>#N/A</v>
      </c>
      <c r="CJ57" s="261" t="e">
        <v>#N/A</v>
      </c>
      <c r="CK57" s="261" t="e">
        <v>#N/A</v>
      </c>
      <c r="CL57" s="261" t="e">
        <v>#N/A</v>
      </c>
      <c r="CM57" s="261" t="e">
        <v>#N/A</v>
      </c>
      <c r="CN57" s="261">
        <v>1394146</v>
      </c>
      <c r="CO57" s="261">
        <v>1381267</v>
      </c>
      <c r="CP57" s="261">
        <v>1300819</v>
      </c>
      <c r="CQ57" s="261">
        <v>1290857</v>
      </c>
      <c r="CR57" s="261">
        <v>23822</v>
      </c>
      <c r="CS57" s="261">
        <v>18872</v>
      </c>
      <c r="CT57" s="261">
        <v>1414049</v>
      </c>
      <c r="CU57" s="261">
        <v>1400748</v>
      </c>
      <c r="CV57" s="261">
        <v>1318159</v>
      </c>
      <c r="CW57" s="261">
        <v>1307535</v>
      </c>
      <c r="CX57" s="261">
        <v>24475</v>
      </c>
      <c r="CY57" s="261">
        <v>19409</v>
      </c>
      <c r="CZ57" s="261">
        <v>1434801</v>
      </c>
      <c r="DA57" s="261">
        <v>1419345</v>
      </c>
      <c r="DB57" s="261">
        <v>1335102</v>
      </c>
      <c r="DC57" s="261">
        <v>1322523</v>
      </c>
      <c r="DD57" s="261">
        <v>25308</v>
      </c>
      <c r="DE57" s="261">
        <v>20241</v>
      </c>
      <c r="DF57" s="261">
        <v>1457715</v>
      </c>
      <c r="DG57" s="261">
        <v>1441058</v>
      </c>
      <c r="DH57" s="261">
        <v>1354590</v>
      </c>
      <c r="DI57" s="261">
        <v>1340991</v>
      </c>
      <c r="DJ57" s="261">
        <v>26179</v>
      </c>
      <c r="DK57" s="261">
        <v>20963</v>
      </c>
      <c r="DL57" s="261">
        <v>1477790</v>
      </c>
      <c r="DM57" s="261">
        <v>1460537</v>
      </c>
      <c r="DN57" s="261">
        <v>1371436</v>
      </c>
      <c r="DO57" s="261">
        <v>1357389</v>
      </c>
      <c r="DP57" s="261">
        <v>26986</v>
      </c>
      <c r="DQ57" s="261">
        <v>21507</v>
      </c>
      <c r="DR57" s="261">
        <v>1501242</v>
      </c>
      <c r="DS57" s="261">
        <v>1482384</v>
      </c>
      <c r="DT57" s="261">
        <v>1391246</v>
      </c>
      <c r="DU57" s="261">
        <v>1376232</v>
      </c>
      <c r="DV57" s="261">
        <v>27846</v>
      </c>
      <c r="DW57" s="261">
        <v>22104</v>
      </c>
      <c r="DX57" s="261">
        <v>1532337</v>
      </c>
      <c r="DY57" s="261">
        <v>1511904</v>
      </c>
      <c r="DZ57" s="261">
        <v>1417649</v>
      </c>
      <c r="EA57" s="261">
        <v>1400967</v>
      </c>
      <c r="EB57" s="261">
        <v>29367</v>
      </c>
      <c r="EC57" s="261">
        <v>23297</v>
      </c>
      <c r="ED57" s="261">
        <v>1562978</v>
      </c>
      <c r="EE57" s="261">
        <v>1540562</v>
      </c>
      <c r="EF57" s="261">
        <v>1443142</v>
      </c>
      <c r="EG57" s="261">
        <v>1424705</v>
      </c>
      <c r="EH57" s="261">
        <v>30902</v>
      </c>
      <c r="EI57" s="261">
        <v>24616</v>
      </c>
      <c r="EJ57" s="261">
        <v>1588994</v>
      </c>
      <c r="EK57" s="261">
        <v>1566159</v>
      </c>
      <c r="EL57" s="261">
        <v>1464986</v>
      </c>
      <c r="EM57" s="261">
        <v>1446202</v>
      </c>
      <c r="EN57" s="261">
        <v>32146</v>
      </c>
      <c r="EO57" s="261">
        <v>25696</v>
      </c>
      <c r="EP57" s="261">
        <v>1613538</v>
      </c>
      <c r="EQ57" s="261">
        <v>1589845</v>
      </c>
      <c r="ER57" s="261">
        <v>1485518</v>
      </c>
      <c r="ES57" s="261">
        <v>1465880</v>
      </c>
      <c r="ET57" s="261">
        <v>33462</v>
      </c>
      <c r="EU57" s="261">
        <v>26855</v>
      </c>
      <c r="EV57" s="261">
        <v>1637740</v>
      </c>
      <c r="EW57" s="261">
        <v>1612139</v>
      </c>
      <c r="EX57" s="261">
        <v>1505444</v>
      </c>
      <c r="EY57" s="261">
        <v>1484339</v>
      </c>
      <c r="EZ57" s="261">
        <v>34762</v>
      </c>
      <c r="FA57" s="261">
        <v>27897</v>
      </c>
    </row>
    <row r="58" spans="1:157" x14ac:dyDescent="0.2">
      <c r="A58" s="191" t="s">
        <v>64</v>
      </c>
      <c r="B58" s="261" t="e">
        <v>#N/A</v>
      </c>
      <c r="C58" s="261" t="e">
        <v>#N/A</v>
      </c>
      <c r="D58" s="261" t="e">
        <v>#N/A</v>
      </c>
      <c r="E58" s="261" t="e">
        <v>#N/A</v>
      </c>
      <c r="F58" s="261" t="e">
        <v>#N/A</v>
      </c>
      <c r="G58" s="261" t="e">
        <v>#N/A</v>
      </c>
      <c r="H58" s="261" t="e">
        <v>#N/A</v>
      </c>
      <c r="I58" s="261" t="e">
        <v>#N/A</v>
      </c>
      <c r="J58" s="261" t="e">
        <v>#N/A</v>
      </c>
      <c r="K58" s="261" t="e">
        <v>#N/A</v>
      </c>
      <c r="L58" s="261" t="e">
        <v>#N/A</v>
      </c>
      <c r="M58" s="261" t="e">
        <v>#N/A</v>
      </c>
      <c r="N58" s="261" t="e">
        <v>#N/A</v>
      </c>
      <c r="O58" s="261" t="e">
        <v>#N/A</v>
      </c>
      <c r="P58" s="261" t="e">
        <v>#N/A</v>
      </c>
      <c r="Q58" s="261" t="e">
        <v>#N/A</v>
      </c>
      <c r="R58" s="261" t="e">
        <v>#N/A</v>
      </c>
      <c r="S58" s="261" t="e">
        <v>#N/A</v>
      </c>
      <c r="T58" s="261" t="e">
        <v>#N/A</v>
      </c>
      <c r="U58" s="261" t="e">
        <v>#N/A</v>
      </c>
      <c r="V58" s="261" t="e">
        <v>#N/A</v>
      </c>
      <c r="W58" s="261" t="e">
        <v>#N/A</v>
      </c>
      <c r="X58" s="261" t="e">
        <v>#N/A</v>
      </c>
      <c r="Y58" s="261" t="e">
        <v>#N/A</v>
      </c>
      <c r="Z58" s="261" t="e">
        <v>#N/A</v>
      </c>
      <c r="AA58" s="261" t="e">
        <v>#N/A</v>
      </c>
      <c r="AB58" s="261" t="e">
        <v>#N/A</v>
      </c>
      <c r="AC58" s="261" t="e">
        <v>#N/A</v>
      </c>
      <c r="AD58" s="261" t="e">
        <v>#N/A</v>
      </c>
      <c r="AE58" s="261" t="e">
        <v>#N/A</v>
      </c>
      <c r="AF58" s="261" t="e">
        <v>#N/A</v>
      </c>
      <c r="AG58" s="261" t="e">
        <v>#N/A</v>
      </c>
      <c r="AH58" s="261" t="e">
        <v>#N/A</v>
      </c>
      <c r="AI58" s="261" t="e">
        <v>#N/A</v>
      </c>
      <c r="AJ58" s="261" t="e">
        <v>#N/A</v>
      </c>
      <c r="AK58" s="261" t="e">
        <v>#N/A</v>
      </c>
      <c r="AL58" s="261" t="e">
        <v>#N/A</v>
      </c>
      <c r="AM58" s="261" t="e">
        <v>#N/A</v>
      </c>
      <c r="AN58" s="261" t="e">
        <v>#N/A</v>
      </c>
      <c r="AO58" s="261" t="e">
        <v>#N/A</v>
      </c>
      <c r="AP58" s="261" t="e">
        <v>#N/A</v>
      </c>
      <c r="AQ58" s="261" t="e">
        <v>#N/A</v>
      </c>
      <c r="AR58" s="261" t="e">
        <v>#N/A</v>
      </c>
      <c r="AS58" s="261" t="e">
        <v>#N/A</v>
      </c>
      <c r="AT58" s="261" t="e">
        <v>#N/A</v>
      </c>
      <c r="AU58" s="261" t="e">
        <v>#N/A</v>
      </c>
      <c r="AV58" s="261" t="e">
        <v>#N/A</v>
      </c>
      <c r="AW58" s="261" t="e">
        <v>#N/A</v>
      </c>
      <c r="AX58" s="261" t="e">
        <v>#N/A</v>
      </c>
      <c r="AY58" s="261" t="e">
        <v>#N/A</v>
      </c>
      <c r="AZ58" s="261" t="e">
        <v>#N/A</v>
      </c>
      <c r="BA58" s="261" t="e">
        <v>#N/A</v>
      </c>
      <c r="BB58" s="261" t="e">
        <v>#N/A</v>
      </c>
      <c r="BC58" s="261" t="e">
        <v>#N/A</v>
      </c>
      <c r="BD58" s="261" t="e">
        <v>#N/A</v>
      </c>
      <c r="BE58" s="261" t="e">
        <v>#N/A</v>
      </c>
      <c r="BF58" s="261" t="e">
        <v>#N/A</v>
      </c>
      <c r="BG58" s="261" t="e">
        <v>#N/A</v>
      </c>
      <c r="BH58" s="261" t="e">
        <v>#N/A</v>
      </c>
      <c r="BI58" s="261" t="e">
        <v>#N/A</v>
      </c>
      <c r="BJ58" s="261" t="e">
        <v>#N/A</v>
      </c>
      <c r="BK58" s="261" t="e">
        <v>#N/A</v>
      </c>
      <c r="BL58" s="261" t="e">
        <v>#N/A</v>
      </c>
      <c r="BM58" s="261" t="e">
        <v>#N/A</v>
      </c>
      <c r="BN58" s="261" t="e">
        <v>#N/A</v>
      </c>
      <c r="BO58" s="261" t="e">
        <v>#N/A</v>
      </c>
      <c r="BP58" s="261" t="e">
        <v>#N/A</v>
      </c>
      <c r="BQ58" s="261" t="e">
        <v>#N/A</v>
      </c>
      <c r="BR58" s="261" t="e">
        <v>#N/A</v>
      </c>
      <c r="BS58" s="261" t="e">
        <v>#N/A</v>
      </c>
      <c r="BT58" s="261" t="e">
        <v>#N/A</v>
      </c>
      <c r="BU58" s="261" t="e">
        <v>#N/A</v>
      </c>
      <c r="BV58" s="261" t="e">
        <v>#N/A</v>
      </c>
      <c r="BW58" s="261" t="e">
        <v>#N/A</v>
      </c>
      <c r="BX58" s="261" t="e">
        <v>#N/A</v>
      </c>
      <c r="BY58" s="261" t="e">
        <v>#N/A</v>
      </c>
      <c r="BZ58" s="261" t="e">
        <v>#N/A</v>
      </c>
      <c r="CA58" s="261" t="e">
        <v>#N/A</v>
      </c>
      <c r="CB58" s="261" t="e">
        <v>#N/A</v>
      </c>
      <c r="CC58" s="261" t="e">
        <v>#N/A</v>
      </c>
      <c r="CD58" s="261" t="e">
        <v>#N/A</v>
      </c>
      <c r="CE58" s="261" t="e">
        <v>#N/A</v>
      </c>
      <c r="CF58" s="261" t="e">
        <v>#N/A</v>
      </c>
      <c r="CG58" s="261" t="e">
        <v>#N/A</v>
      </c>
      <c r="CH58" s="261" t="e">
        <v>#N/A</v>
      </c>
      <c r="CI58" s="261" t="e">
        <v>#N/A</v>
      </c>
      <c r="CJ58" s="261" t="e">
        <v>#N/A</v>
      </c>
      <c r="CK58" s="261" t="e">
        <v>#N/A</v>
      </c>
      <c r="CL58" s="261" t="e">
        <v>#N/A</v>
      </c>
      <c r="CM58" s="261" t="e">
        <v>#N/A</v>
      </c>
      <c r="CN58" s="261">
        <v>308263</v>
      </c>
      <c r="CO58" s="261">
        <v>317623</v>
      </c>
      <c r="CP58" s="261">
        <v>298198</v>
      </c>
      <c r="CQ58" s="261">
        <v>307382</v>
      </c>
      <c r="CR58" s="261">
        <v>4648</v>
      </c>
      <c r="CS58" s="261">
        <v>3860</v>
      </c>
      <c r="CT58" s="261">
        <v>309249</v>
      </c>
      <c r="CU58" s="261">
        <v>317948</v>
      </c>
      <c r="CV58" s="261">
        <v>298648</v>
      </c>
      <c r="CW58" s="261">
        <v>307163</v>
      </c>
      <c r="CX58" s="261">
        <v>4895</v>
      </c>
      <c r="CY58" s="261">
        <v>4026</v>
      </c>
      <c r="CZ58" s="261">
        <v>308870</v>
      </c>
      <c r="DA58" s="261">
        <v>317491</v>
      </c>
      <c r="DB58" s="261">
        <v>298001</v>
      </c>
      <c r="DC58" s="261">
        <v>306508</v>
      </c>
      <c r="DD58" s="261">
        <v>5034</v>
      </c>
      <c r="DE58" s="261">
        <v>4087</v>
      </c>
      <c r="DF58" s="261">
        <v>309197</v>
      </c>
      <c r="DG58" s="261">
        <v>317406</v>
      </c>
      <c r="DH58" s="261">
        <v>298017</v>
      </c>
      <c r="DI58" s="261">
        <v>306064</v>
      </c>
      <c r="DJ58" s="261">
        <v>5200</v>
      </c>
      <c r="DK58" s="261">
        <v>4258</v>
      </c>
      <c r="DL58" s="261">
        <v>308771</v>
      </c>
      <c r="DM58" s="261">
        <v>316922</v>
      </c>
      <c r="DN58" s="261">
        <v>297263</v>
      </c>
      <c r="DO58" s="261">
        <v>305347</v>
      </c>
      <c r="DP58" s="261">
        <v>5339</v>
      </c>
      <c r="DQ58" s="261">
        <v>4371</v>
      </c>
      <c r="DR58" s="261">
        <v>308980</v>
      </c>
      <c r="DS58" s="261">
        <v>316830</v>
      </c>
      <c r="DT58" s="261">
        <v>296662</v>
      </c>
      <c r="DU58" s="261">
        <v>304491</v>
      </c>
      <c r="DV58" s="261">
        <v>5563</v>
      </c>
      <c r="DW58" s="261">
        <v>4579</v>
      </c>
      <c r="DX58" s="261">
        <v>308324</v>
      </c>
      <c r="DY58" s="261">
        <v>316042</v>
      </c>
      <c r="DZ58" s="261">
        <v>295542</v>
      </c>
      <c r="EA58" s="261">
        <v>303388</v>
      </c>
      <c r="EB58" s="261">
        <v>5738</v>
      </c>
      <c r="EC58" s="261">
        <v>4641</v>
      </c>
      <c r="ED58" s="261">
        <v>308694</v>
      </c>
      <c r="EE58" s="261">
        <v>316438</v>
      </c>
      <c r="EF58" s="261">
        <v>295220</v>
      </c>
      <c r="EG58" s="261">
        <v>303130</v>
      </c>
      <c r="EH58" s="261">
        <v>5971</v>
      </c>
      <c r="EI58" s="261">
        <v>4743</v>
      </c>
      <c r="EJ58" s="261">
        <v>308449</v>
      </c>
      <c r="EK58" s="261">
        <v>316353</v>
      </c>
      <c r="EL58" s="261">
        <v>294729</v>
      </c>
      <c r="EM58" s="261">
        <v>302855</v>
      </c>
      <c r="EN58" s="261">
        <v>6171</v>
      </c>
      <c r="EO58" s="261">
        <v>4825</v>
      </c>
      <c r="EP58" s="261">
        <v>308308</v>
      </c>
      <c r="EQ58" s="261">
        <v>315738</v>
      </c>
      <c r="ER58" s="261">
        <v>294261</v>
      </c>
      <c r="ES58" s="261">
        <v>301932</v>
      </c>
      <c r="ET58" s="261">
        <v>6403</v>
      </c>
      <c r="EU58" s="261">
        <v>5003</v>
      </c>
      <c r="EV58" s="261">
        <v>307992</v>
      </c>
      <c r="EW58" s="261">
        <v>315355</v>
      </c>
      <c r="EX58" s="261">
        <v>293685</v>
      </c>
      <c r="EY58" s="261">
        <v>301279</v>
      </c>
      <c r="EZ58" s="261">
        <v>6585</v>
      </c>
      <c r="FA58" s="261">
        <v>5093</v>
      </c>
    </row>
    <row r="59" spans="1:157" x14ac:dyDescent="0.2">
      <c r="A59" s="191" t="s">
        <v>65</v>
      </c>
      <c r="B59" s="261" t="e">
        <v>#N/A</v>
      </c>
      <c r="C59" s="261" t="e">
        <v>#N/A</v>
      </c>
      <c r="D59" s="261" t="e">
        <v>#N/A</v>
      </c>
      <c r="E59" s="261" t="e">
        <v>#N/A</v>
      </c>
      <c r="F59" s="261" t="e">
        <v>#N/A</v>
      </c>
      <c r="G59" s="261" t="e">
        <v>#N/A</v>
      </c>
      <c r="H59" s="261" t="e">
        <v>#N/A</v>
      </c>
      <c r="I59" s="261" t="e">
        <v>#N/A</v>
      </c>
      <c r="J59" s="261" t="e">
        <v>#N/A</v>
      </c>
      <c r="K59" s="261" t="e">
        <v>#N/A</v>
      </c>
      <c r="L59" s="261" t="e">
        <v>#N/A</v>
      </c>
      <c r="M59" s="261" t="e">
        <v>#N/A</v>
      </c>
      <c r="N59" s="261" t="e">
        <v>#N/A</v>
      </c>
      <c r="O59" s="261" t="e">
        <v>#N/A</v>
      </c>
      <c r="P59" s="261" t="e">
        <v>#N/A</v>
      </c>
      <c r="Q59" s="261" t="e">
        <v>#N/A</v>
      </c>
      <c r="R59" s="261" t="e">
        <v>#N/A</v>
      </c>
      <c r="S59" s="261" t="e">
        <v>#N/A</v>
      </c>
      <c r="T59" s="261" t="e">
        <v>#N/A</v>
      </c>
      <c r="U59" s="261" t="e">
        <v>#N/A</v>
      </c>
      <c r="V59" s="261" t="e">
        <v>#N/A</v>
      </c>
      <c r="W59" s="261" t="e">
        <v>#N/A</v>
      </c>
      <c r="X59" s="261" t="e">
        <v>#N/A</v>
      </c>
      <c r="Y59" s="261" t="e">
        <v>#N/A</v>
      </c>
      <c r="Z59" s="261" t="e">
        <v>#N/A</v>
      </c>
      <c r="AA59" s="261" t="e">
        <v>#N/A</v>
      </c>
      <c r="AB59" s="261" t="e">
        <v>#N/A</v>
      </c>
      <c r="AC59" s="261" t="e">
        <v>#N/A</v>
      </c>
      <c r="AD59" s="261" t="e">
        <v>#N/A</v>
      </c>
      <c r="AE59" s="261" t="e">
        <v>#N/A</v>
      </c>
      <c r="AF59" s="261" t="e">
        <v>#N/A</v>
      </c>
      <c r="AG59" s="261" t="e">
        <v>#N/A</v>
      </c>
      <c r="AH59" s="261" t="e">
        <v>#N/A</v>
      </c>
      <c r="AI59" s="261" t="e">
        <v>#N/A</v>
      </c>
      <c r="AJ59" s="261" t="e">
        <v>#N/A</v>
      </c>
      <c r="AK59" s="261" t="e">
        <v>#N/A</v>
      </c>
      <c r="AL59" s="261" t="e">
        <v>#N/A</v>
      </c>
      <c r="AM59" s="261" t="e">
        <v>#N/A</v>
      </c>
      <c r="AN59" s="261" t="e">
        <v>#N/A</v>
      </c>
      <c r="AO59" s="261" t="e">
        <v>#N/A</v>
      </c>
      <c r="AP59" s="261" t="e">
        <v>#N/A</v>
      </c>
      <c r="AQ59" s="261" t="e">
        <v>#N/A</v>
      </c>
      <c r="AR59" s="261" t="e">
        <v>#N/A</v>
      </c>
      <c r="AS59" s="261" t="e">
        <v>#N/A</v>
      </c>
      <c r="AT59" s="261" t="e">
        <v>#N/A</v>
      </c>
      <c r="AU59" s="261" t="e">
        <v>#N/A</v>
      </c>
      <c r="AV59" s="261" t="e">
        <v>#N/A</v>
      </c>
      <c r="AW59" s="261" t="e">
        <v>#N/A</v>
      </c>
      <c r="AX59" s="261" t="e">
        <v>#N/A</v>
      </c>
      <c r="AY59" s="261" t="e">
        <v>#N/A</v>
      </c>
      <c r="AZ59" s="261" t="e">
        <v>#N/A</v>
      </c>
      <c r="BA59" s="261" t="e">
        <v>#N/A</v>
      </c>
      <c r="BB59" s="261" t="e">
        <v>#N/A</v>
      </c>
      <c r="BC59" s="261" t="e">
        <v>#N/A</v>
      </c>
      <c r="BD59" s="261" t="e">
        <v>#N/A</v>
      </c>
      <c r="BE59" s="261" t="e">
        <v>#N/A</v>
      </c>
      <c r="BF59" s="261" t="e">
        <v>#N/A</v>
      </c>
      <c r="BG59" s="261" t="e">
        <v>#N/A</v>
      </c>
      <c r="BH59" s="261" t="e">
        <v>#N/A</v>
      </c>
      <c r="BI59" s="261" t="e">
        <v>#N/A</v>
      </c>
      <c r="BJ59" s="261" t="e">
        <v>#N/A</v>
      </c>
      <c r="BK59" s="261" t="e">
        <v>#N/A</v>
      </c>
      <c r="BL59" s="261" t="e">
        <v>#N/A</v>
      </c>
      <c r="BM59" s="261" t="e">
        <v>#N/A</v>
      </c>
      <c r="BN59" s="261" t="e">
        <v>#N/A</v>
      </c>
      <c r="BO59" s="261" t="e">
        <v>#N/A</v>
      </c>
      <c r="BP59" s="261" t="e">
        <v>#N/A</v>
      </c>
      <c r="BQ59" s="261" t="e">
        <v>#N/A</v>
      </c>
      <c r="BR59" s="261" t="e">
        <v>#N/A</v>
      </c>
      <c r="BS59" s="261" t="e">
        <v>#N/A</v>
      </c>
      <c r="BT59" s="261" t="e">
        <v>#N/A</v>
      </c>
      <c r="BU59" s="261" t="e">
        <v>#N/A</v>
      </c>
      <c r="BV59" s="261" t="e">
        <v>#N/A</v>
      </c>
      <c r="BW59" s="261" t="e">
        <v>#N/A</v>
      </c>
      <c r="BX59" s="261" t="e">
        <v>#N/A</v>
      </c>
      <c r="BY59" s="261" t="e">
        <v>#N/A</v>
      </c>
      <c r="BZ59" s="261" t="e">
        <v>#N/A</v>
      </c>
      <c r="CA59" s="261" t="e">
        <v>#N/A</v>
      </c>
      <c r="CB59" s="261" t="e">
        <v>#N/A</v>
      </c>
      <c r="CC59" s="261" t="e">
        <v>#N/A</v>
      </c>
      <c r="CD59" s="261" t="e">
        <v>#N/A</v>
      </c>
      <c r="CE59" s="261" t="e">
        <v>#N/A</v>
      </c>
      <c r="CF59" s="261" t="e">
        <v>#N/A</v>
      </c>
      <c r="CG59" s="261" t="e">
        <v>#N/A</v>
      </c>
      <c r="CH59" s="261" t="e">
        <v>#N/A</v>
      </c>
      <c r="CI59" s="261" t="e">
        <v>#N/A</v>
      </c>
      <c r="CJ59" s="261" t="e">
        <v>#N/A</v>
      </c>
      <c r="CK59" s="261" t="e">
        <v>#N/A</v>
      </c>
      <c r="CL59" s="261" t="e">
        <v>#N/A</v>
      </c>
      <c r="CM59" s="261" t="e">
        <v>#N/A</v>
      </c>
      <c r="CN59" s="261">
        <v>3938281</v>
      </c>
      <c r="CO59" s="261">
        <v>4085723</v>
      </c>
      <c r="CP59" s="261">
        <v>2891238</v>
      </c>
      <c r="CQ59" s="261">
        <v>2944042</v>
      </c>
      <c r="CR59" s="261">
        <v>787161</v>
      </c>
      <c r="CS59" s="261">
        <v>858794</v>
      </c>
      <c r="CT59" s="261">
        <v>3978735</v>
      </c>
      <c r="CU59" s="261">
        <v>4123702</v>
      </c>
      <c r="CV59" s="261">
        <v>2915412</v>
      </c>
      <c r="CW59" s="261">
        <v>2965143</v>
      </c>
      <c r="CX59" s="261">
        <v>794595</v>
      </c>
      <c r="CY59" s="261">
        <v>865734</v>
      </c>
      <c r="CZ59" s="261">
        <v>4022193</v>
      </c>
      <c r="DA59" s="261">
        <v>4165263</v>
      </c>
      <c r="DB59" s="261">
        <v>2940169</v>
      </c>
      <c r="DC59" s="261">
        <v>2986702</v>
      </c>
      <c r="DD59" s="261">
        <v>803664</v>
      </c>
      <c r="DE59" s="261">
        <v>874373</v>
      </c>
      <c r="DF59" s="261">
        <v>4058106</v>
      </c>
      <c r="DG59" s="261">
        <v>4197755</v>
      </c>
      <c r="DH59" s="261">
        <v>2958300</v>
      </c>
      <c r="DI59" s="261">
        <v>3002031</v>
      </c>
      <c r="DJ59" s="261">
        <v>812491</v>
      </c>
      <c r="DK59" s="261">
        <v>882382</v>
      </c>
      <c r="DL59" s="261">
        <v>4089021</v>
      </c>
      <c r="DM59" s="261">
        <v>4226409</v>
      </c>
      <c r="DN59" s="261">
        <v>2970276</v>
      </c>
      <c r="DO59" s="261">
        <v>3011909</v>
      </c>
      <c r="DP59" s="261">
        <v>821571</v>
      </c>
      <c r="DQ59" s="261">
        <v>890344</v>
      </c>
      <c r="DR59" s="261">
        <v>4116448</v>
      </c>
      <c r="DS59" s="261">
        <v>4250855</v>
      </c>
      <c r="DT59" s="261">
        <v>2978270</v>
      </c>
      <c r="DU59" s="261">
        <v>3017816</v>
      </c>
      <c r="DV59" s="261">
        <v>830744</v>
      </c>
      <c r="DW59" s="261">
        <v>898367</v>
      </c>
      <c r="DX59" s="261">
        <v>4141183</v>
      </c>
      <c r="DY59" s="261">
        <v>4276468</v>
      </c>
      <c r="DZ59" s="261">
        <v>2986348</v>
      </c>
      <c r="EA59" s="261">
        <v>3025416</v>
      </c>
      <c r="EB59" s="261">
        <v>837860</v>
      </c>
      <c r="EC59" s="261">
        <v>905952</v>
      </c>
      <c r="ED59" s="261">
        <v>4168480</v>
      </c>
      <c r="EE59" s="261">
        <v>4302531</v>
      </c>
      <c r="EF59" s="261">
        <v>2995585</v>
      </c>
      <c r="EG59" s="261">
        <v>3033974</v>
      </c>
      <c r="EH59" s="261">
        <v>846432</v>
      </c>
      <c r="EI59" s="261">
        <v>913683</v>
      </c>
      <c r="EJ59" s="261">
        <v>4187848</v>
      </c>
      <c r="EK59" s="261">
        <v>4323072</v>
      </c>
      <c r="EL59" s="261">
        <v>3001109</v>
      </c>
      <c r="EM59" s="261">
        <v>3040465</v>
      </c>
      <c r="EN59" s="261">
        <v>853672</v>
      </c>
      <c r="EO59" s="261">
        <v>920930</v>
      </c>
      <c r="EP59" s="261">
        <v>4210784</v>
      </c>
      <c r="EQ59" s="261">
        <v>4345858</v>
      </c>
      <c r="ER59" s="261">
        <v>3008453</v>
      </c>
      <c r="ES59" s="261">
        <v>3047260</v>
      </c>
      <c r="ET59" s="261">
        <v>861207</v>
      </c>
      <c r="EU59" s="261">
        <v>928378</v>
      </c>
      <c r="EV59" s="261">
        <v>4227531</v>
      </c>
      <c r="EW59" s="261">
        <v>4363032</v>
      </c>
      <c r="EX59" s="261">
        <v>3012115</v>
      </c>
      <c r="EY59" s="261">
        <v>3051551</v>
      </c>
      <c r="EZ59" s="261">
        <v>867332</v>
      </c>
      <c r="FA59" s="261">
        <v>934163</v>
      </c>
    </row>
    <row r="60" spans="1:157" x14ac:dyDescent="0.2">
      <c r="A60" s="191" t="s">
        <v>66</v>
      </c>
      <c r="B60" s="261" t="e">
        <v>#N/A</v>
      </c>
      <c r="C60" s="261" t="e">
        <v>#N/A</v>
      </c>
      <c r="D60" s="261" t="e">
        <v>#N/A</v>
      </c>
      <c r="E60" s="261" t="e">
        <v>#N/A</v>
      </c>
      <c r="F60" s="261" t="e">
        <v>#N/A</v>
      </c>
      <c r="G60" s="261" t="e">
        <v>#N/A</v>
      </c>
      <c r="H60" s="261" t="e">
        <v>#N/A</v>
      </c>
      <c r="I60" s="261" t="e">
        <v>#N/A</v>
      </c>
      <c r="J60" s="261" t="e">
        <v>#N/A</v>
      </c>
      <c r="K60" s="261" t="e">
        <v>#N/A</v>
      </c>
      <c r="L60" s="261" t="e">
        <v>#N/A</v>
      </c>
      <c r="M60" s="261" t="e">
        <v>#N/A</v>
      </c>
      <c r="N60" s="261" t="e">
        <v>#N/A</v>
      </c>
      <c r="O60" s="261" t="e">
        <v>#N/A</v>
      </c>
      <c r="P60" s="261" t="e">
        <v>#N/A</v>
      </c>
      <c r="Q60" s="261" t="e">
        <v>#N/A</v>
      </c>
      <c r="R60" s="261" t="e">
        <v>#N/A</v>
      </c>
      <c r="S60" s="261" t="e">
        <v>#N/A</v>
      </c>
      <c r="T60" s="261" t="e">
        <v>#N/A</v>
      </c>
      <c r="U60" s="261" t="e">
        <v>#N/A</v>
      </c>
      <c r="V60" s="261" t="e">
        <v>#N/A</v>
      </c>
      <c r="W60" s="261" t="e">
        <v>#N/A</v>
      </c>
      <c r="X60" s="261" t="e">
        <v>#N/A</v>
      </c>
      <c r="Y60" s="261" t="e">
        <v>#N/A</v>
      </c>
      <c r="Z60" s="261" t="e">
        <v>#N/A</v>
      </c>
      <c r="AA60" s="261" t="e">
        <v>#N/A</v>
      </c>
      <c r="AB60" s="261" t="e">
        <v>#N/A</v>
      </c>
      <c r="AC60" s="261" t="e">
        <v>#N/A</v>
      </c>
      <c r="AD60" s="261" t="e">
        <v>#N/A</v>
      </c>
      <c r="AE60" s="261" t="e">
        <v>#N/A</v>
      </c>
      <c r="AF60" s="261" t="e">
        <v>#N/A</v>
      </c>
      <c r="AG60" s="261" t="e">
        <v>#N/A</v>
      </c>
      <c r="AH60" s="261" t="e">
        <v>#N/A</v>
      </c>
      <c r="AI60" s="261" t="e">
        <v>#N/A</v>
      </c>
      <c r="AJ60" s="261" t="e">
        <v>#N/A</v>
      </c>
      <c r="AK60" s="261" t="e">
        <v>#N/A</v>
      </c>
      <c r="AL60" s="261" t="e">
        <v>#N/A</v>
      </c>
      <c r="AM60" s="261" t="e">
        <v>#N/A</v>
      </c>
      <c r="AN60" s="261" t="e">
        <v>#N/A</v>
      </c>
      <c r="AO60" s="261" t="e">
        <v>#N/A</v>
      </c>
      <c r="AP60" s="261" t="e">
        <v>#N/A</v>
      </c>
      <c r="AQ60" s="261" t="e">
        <v>#N/A</v>
      </c>
      <c r="AR60" s="261" t="e">
        <v>#N/A</v>
      </c>
      <c r="AS60" s="261" t="e">
        <v>#N/A</v>
      </c>
      <c r="AT60" s="261" t="e">
        <v>#N/A</v>
      </c>
      <c r="AU60" s="261" t="e">
        <v>#N/A</v>
      </c>
      <c r="AV60" s="261" t="e">
        <v>#N/A</v>
      </c>
      <c r="AW60" s="261" t="e">
        <v>#N/A</v>
      </c>
      <c r="AX60" s="261" t="e">
        <v>#N/A</v>
      </c>
      <c r="AY60" s="261" t="e">
        <v>#N/A</v>
      </c>
      <c r="AZ60" s="261" t="e">
        <v>#N/A</v>
      </c>
      <c r="BA60" s="261" t="e">
        <v>#N/A</v>
      </c>
      <c r="BB60" s="261" t="e">
        <v>#N/A</v>
      </c>
      <c r="BC60" s="261" t="e">
        <v>#N/A</v>
      </c>
      <c r="BD60" s="261" t="e">
        <v>#N/A</v>
      </c>
      <c r="BE60" s="261" t="e">
        <v>#N/A</v>
      </c>
      <c r="BF60" s="261" t="e">
        <v>#N/A</v>
      </c>
      <c r="BG60" s="261" t="e">
        <v>#N/A</v>
      </c>
      <c r="BH60" s="261" t="e">
        <v>#N/A</v>
      </c>
      <c r="BI60" s="261" t="e">
        <v>#N/A</v>
      </c>
      <c r="BJ60" s="261" t="e">
        <v>#N/A</v>
      </c>
      <c r="BK60" s="261" t="e">
        <v>#N/A</v>
      </c>
      <c r="BL60" s="261" t="e">
        <v>#N/A</v>
      </c>
      <c r="BM60" s="261" t="e">
        <v>#N/A</v>
      </c>
      <c r="BN60" s="261" t="e">
        <v>#N/A</v>
      </c>
      <c r="BO60" s="261" t="e">
        <v>#N/A</v>
      </c>
      <c r="BP60" s="261" t="e">
        <v>#N/A</v>
      </c>
      <c r="BQ60" s="261" t="e">
        <v>#N/A</v>
      </c>
      <c r="BR60" s="261" t="e">
        <v>#N/A</v>
      </c>
      <c r="BS60" s="261" t="e">
        <v>#N/A</v>
      </c>
      <c r="BT60" s="261" t="e">
        <v>#N/A</v>
      </c>
      <c r="BU60" s="261" t="e">
        <v>#N/A</v>
      </c>
      <c r="BV60" s="261" t="e">
        <v>#N/A</v>
      </c>
      <c r="BW60" s="261" t="e">
        <v>#N/A</v>
      </c>
      <c r="BX60" s="261" t="e">
        <v>#N/A</v>
      </c>
      <c r="BY60" s="261" t="e">
        <v>#N/A</v>
      </c>
      <c r="BZ60" s="261" t="e">
        <v>#N/A</v>
      </c>
      <c r="CA60" s="261" t="e">
        <v>#N/A</v>
      </c>
      <c r="CB60" s="261" t="e">
        <v>#N/A</v>
      </c>
      <c r="CC60" s="261" t="e">
        <v>#N/A</v>
      </c>
      <c r="CD60" s="261" t="e">
        <v>#N/A</v>
      </c>
      <c r="CE60" s="261" t="e">
        <v>#N/A</v>
      </c>
      <c r="CF60" s="261" t="e">
        <v>#N/A</v>
      </c>
      <c r="CG60" s="261" t="e">
        <v>#N/A</v>
      </c>
      <c r="CH60" s="261" t="e">
        <v>#N/A</v>
      </c>
      <c r="CI60" s="261" t="e">
        <v>#N/A</v>
      </c>
      <c r="CJ60" s="261" t="e">
        <v>#N/A</v>
      </c>
      <c r="CK60" s="261" t="e">
        <v>#N/A</v>
      </c>
      <c r="CL60" s="261" t="e">
        <v>#N/A</v>
      </c>
      <c r="CM60" s="261" t="e">
        <v>#N/A</v>
      </c>
      <c r="CN60" s="261">
        <v>3358501</v>
      </c>
      <c r="CO60" s="261">
        <v>3384508</v>
      </c>
      <c r="CP60" s="261">
        <v>2840367</v>
      </c>
      <c r="CQ60" s="261">
        <v>2849304</v>
      </c>
      <c r="CR60" s="261">
        <v>166689</v>
      </c>
      <c r="CS60" s="261">
        <v>146654</v>
      </c>
      <c r="CT60" s="261">
        <v>3403013</v>
      </c>
      <c r="CU60" s="261">
        <v>3424466</v>
      </c>
      <c r="CV60" s="261">
        <v>2866117</v>
      </c>
      <c r="CW60" s="261">
        <v>2871240</v>
      </c>
      <c r="CX60" s="261">
        <v>172515</v>
      </c>
      <c r="CY60" s="261">
        <v>151334</v>
      </c>
      <c r="CZ60" s="261">
        <v>3439555</v>
      </c>
      <c r="DA60" s="261">
        <v>3459044</v>
      </c>
      <c r="DB60" s="261">
        <v>2884666</v>
      </c>
      <c r="DC60" s="261">
        <v>2887592</v>
      </c>
      <c r="DD60" s="261">
        <v>178034</v>
      </c>
      <c r="DE60" s="261">
        <v>156473</v>
      </c>
      <c r="DF60" s="261">
        <v>3475313</v>
      </c>
      <c r="DG60" s="261">
        <v>3490939</v>
      </c>
      <c r="DH60" s="261">
        <v>2902781</v>
      </c>
      <c r="DI60" s="261">
        <v>2902625</v>
      </c>
      <c r="DJ60" s="261">
        <v>182776</v>
      </c>
      <c r="DK60" s="261">
        <v>160580</v>
      </c>
      <c r="DL60" s="261">
        <v>3524233</v>
      </c>
      <c r="DM60" s="261">
        <v>3533298</v>
      </c>
      <c r="DN60" s="261">
        <v>2929946</v>
      </c>
      <c r="DO60" s="261">
        <v>2924082</v>
      </c>
      <c r="DP60" s="261">
        <v>188009</v>
      </c>
      <c r="DQ60" s="261">
        <v>164796</v>
      </c>
      <c r="DR60" s="261">
        <v>3580700</v>
      </c>
      <c r="DS60" s="261">
        <v>3586587</v>
      </c>
      <c r="DT60" s="261">
        <v>2962502</v>
      </c>
      <c r="DU60" s="261">
        <v>2953892</v>
      </c>
      <c r="DV60" s="261">
        <v>193644</v>
      </c>
      <c r="DW60" s="261">
        <v>170149</v>
      </c>
      <c r="DX60" s="261">
        <v>3649869</v>
      </c>
      <c r="DY60" s="261">
        <v>3650092</v>
      </c>
      <c r="DZ60" s="261">
        <v>3005255</v>
      </c>
      <c r="EA60" s="261">
        <v>2992333</v>
      </c>
      <c r="EB60" s="261">
        <v>201150</v>
      </c>
      <c r="EC60" s="261">
        <v>175962</v>
      </c>
      <c r="ED60" s="261">
        <v>3715398</v>
      </c>
      <c r="EE60" s="261">
        <v>3712553</v>
      </c>
      <c r="EF60" s="261">
        <v>3041827</v>
      </c>
      <c r="EG60" s="261">
        <v>3027236</v>
      </c>
      <c r="EH60" s="261">
        <v>209130</v>
      </c>
      <c r="EI60" s="261">
        <v>182252</v>
      </c>
      <c r="EJ60" s="261">
        <v>3766014</v>
      </c>
      <c r="EK60" s="261">
        <v>3760779</v>
      </c>
      <c r="EL60" s="261">
        <v>3065693</v>
      </c>
      <c r="EM60" s="261">
        <v>3050626</v>
      </c>
      <c r="EN60" s="261">
        <v>216673</v>
      </c>
      <c r="EO60" s="261">
        <v>188368</v>
      </c>
      <c r="EP60" s="261">
        <v>3811478</v>
      </c>
      <c r="EQ60" s="261">
        <v>3802546</v>
      </c>
      <c r="ER60" s="261">
        <v>3086615</v>
      </c>
      <c r="ES60" s="261">
        <v>3070089</v>
      </c>
      <c r="ET60" s="261">
        <v>223820</v>
      </c>
      <c r="EU60" s="261">
        <v>193829</v>
      </c>
      <c r="EV60" s="261">
        <v>3853598</v>
      </c>
      <c r="EW60" s="261">
        <v>3840014</v>
      </c>
      <c r="EX60" s="261">
        <v>3104455</v>
      </c>
      <c r="EY60" s="261">
        <v>3085850</v>
      </c>
      <c r="EZ60" s="261">
        <v>230831</v>
      </c>
      <c r="FA60" s="261">
        <v>199294</v>
      </c>
    </row>
    <row r="61" spans="1:157" x14ac:dyDescent="0.2">
      <c r="A61" s="191" t="s">
        <v>67</v>
      </c>
      <c r="B61" s="261" t="e">
        <v>#N/A</v>
      </c>
      <c r="C61" s="261" t="e">
        <v>#N/A</v>
      </c>
      <c r="D61" s="261" t="e">
        <v>#N/A</v>
      </c>
      <c r="E61" s="261" t="e">
        <v>#N/A</v>
      </c>
      <c r="F61" s="261" t="e">
        <v>#N/A</v>
      </c>
      <c r="G61" s="261" t="e">
        <v>#N/A</v>
      </c>
      <c r="H61" s="261" t="e">
        <v>#N/A</v>
      </c>
      <c r="I61" s="261" t="e">
        <v>#N/A</v>
      </c>
      <c r="J61" s="261" t="e">
        <v>#N/A</v>
      </c>
      <c r="K61" s="261" t="e">
        <v>#N/A</v>
      </c>
      <c r="L61" s="261" t="e">
        <v>#N/A</v>
      </c>
      <c r="M61" s="261" t="e">
        <v>#N/A</v>
      </c>
      <c r="N61" s="261" t="e">
        <v>#N/A</v>
      </c>
      <c r="O61" s="261" t="e">
        <v>#N/A</v>
      </c>
      <c r="P61" s="261" t="e">
        <v>#N/A</v>
      </c>
      <c r="Q61" s="261" t="e">
        <v>#N/A</v>
      </c>
      <c r="R61" s="261" t="e">
        <v>#N/A</v>
      </c>
      <c r="S61" s="261" t="e">
        <v>#N/A</v>
      </c>
      <c r="T61" s="261" t="e">
        <v>#N/A</v>
      </c>
      <c r="U61" s="261" t="e">
        <v>#N/A</v>
      </c>
      <c r="V61" s="261" t="e">
        <v>#N/A</v>
      </c>
      <c r="W61" s="261" t="e">
        <v>#N/A</v>
      </c>
      <c r="X61" s="261" t="e">
        <v>#N/A</v>
      </c>
      <c r="Y61" s="261" t="e">
        <v>#N/A</v>
      </c>
      <c r="Z61" s="261" t="e">
        <v>#N/A</v>
      </c>
      <c r="AA61" s="261" t="e">
        <v>#N/A</v>
      </c>
      <c r="AB61" s="261" t="e">
        <v>#N/A</v>
      </c>
      <c r="AC61" s="261" t="e">
        <v>#N/A</v>
      </c>
      <c r="AD61" s="261" t="e">
        <v>#N/A</v>
      </c>
      <c r="AE61" s="261" t="e">
        <v>#N/A</v>
      </c>
      <c r="AF61" s="261" t="e">
        <v>#N/A</v>
      </c>
      <c r="AG61" s="261" t="e">
        <v>#N/A</v>
      </c>
      <c r="AH61" s="261" t="e">
        <v>#N/A</v>
      </c>
      <c r="AI61" s="261" t="e">
        <v>#N/A</v>
      </c>
      <c r="AJ61" s="261" t="e">
        <v>#N/A</v>
      </c>
      <c r="AK61" s="261" t="e">
        <v>#N/A</v>
      </c>
      <c r="AL61" s="261" t="e">
        <v>#N/A</v>
      </c>
      <c r="AM61" s="261" t="e">
        <v>#N/A</v>
      </c>
      <c r="AN61" s="261" t="e">
        <v>#N/A</v>
      </c>
      <c r="AO61" s="261" t="e">
        <v>#N/A</v>
      </c>
      <c r="AP61" s="261" t="e">
        <v>#N/A</v>
      </c>
      <c r="AQ61" s="261" t="e">
        <v>#N/A</v>
      </c>
      <c r="AR61" s="261" t="e">
        <v>#N/A</v>
      </c>
      <c r="AS61" s="261" t="e">
        <v>#N/A</v>
      </c>
      <c r="AT61" s="261" t="e">
        <v>#N/A</v>
      </c>
      <c r="AU61" s="261" t="e">
        <v>#N/A</v>
      </c>
      <c r="AV61" s="261" t="e">
        <v>#N/A</v>
      </c>
      <c r="AW61" s="261" t="e">
        <v>#N/A</v>
      </c>
      <c r="AX61" s="261" t="e">
        <v>#N/A</v>
      </c>
      <c r="AY61" s="261" t="e">
        <v>#N/A</v>
      </c>
      <c r="AZ61" s="261" t="e">
        <v>#N/A</v>
      </c>
      <c r="BA61" s="261" t="e">
        <v>#N/A</v>
      </c>
      <c r="BB61" s="261" t="e">
        <v>#N/A</v>
      </c>
      <c r="BC61" s="261" t="e">
        <v>#N/A</v>
      </c>
      <c r="BD61" s="261" t="e">
        <v>#N/A</v>
      </c>
      <c r="BE61" s="261" t="e">
        <v>#N/A</v>
      </c>
      <c r="BF61" s="261" t="e">
        <v>#N/A</v>
      </c>
      <c r="BG61" s="261" t="e">
        <v>#N/A</v>
      </c>
      <c r="BH61" s="261" t="e">
        <v>#N/A</v>
      </c>
      <c r="BI61" s="261" t="e">
        <v>#N/A</v>
      </c>
      <c r="BJ61" s="261" t="e">
        <v>#N/A</v>
      </c>
      <c r="BK61" s="261" t="e">
        <v>#N/A</v>
      </c>
      <c r="BL61" s="261" t="e">
        <v>#N/A</v>
      </c>
      <c r="BM61" s="261" t="e">
        <v>#N/A</v>
      </c>
      <c r="BN61" s="261" t="e">
        <v>#N/A</v>
      </c>
      <c r="BO61" s="261" t="e">
        <v>#N/A</v>
      </c>
      <c r="BP61" s="261" t="e">
        <v>#N/A</v>
      </c>
      <c r="BQ61" s="261" t="e">
        <v>#N/A</v>
      </c>
      <c r="BR61" s="261" t="e">
        <v>#N/A</v>
      </c>
      <c r="BS61" s="261" t="e">
        <v>#N/A</v>
      </c>
      <c r="BT61" s="261" t="e">
        <v>#N/A</v>
      </c>
      <c r="BU61" s="261" t="e">
        <v>#N/A</v>
      </c>
      <c r="BV61" s="261" t="e">
        <v>#N/A</v>
      </c>
      <c r="BW61" s="261" t="e">
        <v>#N/A</v>
      </c>
      <c r="BX61" s="261" t="e">
        <v>#N/A</v>
      </c>
      <c r="BY61" s="261" t="e">
        <v>#N/A</v>
      </c>
      <c r="BZ61" s="261" t="e">
        <v>#N/A</v>
      </c>
      <c r="CA61" s="261" t="e">
        <v>#N/A</v>
      </c>
      <c r="CB61" s="261" t="e">
        <v>#N/A</v>
      </c>
      <c r="CC61" s="261" t="e">
        <v>#N/A</v>
      </c>
      <c r="CD61" s="261" t="e">
        <v>#N/A</v>
      </c>
      <c r="CE61" s="261" t="e">
        <v>#N/A</v>
      </c>
      <c r="CF61" s="261" t="e">
        <v>#N/A</v>
      </c>
      <c r="CG61" s="261" t="e">
        <v>#N/A</v>
      </c>
      <c r="CH61" s="261" t="e">
        <v>#N/A</v>
      </c>
      <c r="CI61" s="261" t="e">
        <v>#N/A</v>
      </c>
      <c r="CJ61" s="261" t="e">
        <v>#N/A</v>
      </c>
      <c r="CK61" s="261" t="e">
        <v>#N/A</v>
      </c>
      <c r="CL61" s="261" t="e">
        <v>#N/A</v>
      </c>
      <c r="CM61" s="261" t="e">
        <v>#N/A</v>
      </c>
      <c r="CN61" s="261">
        <v>2290750</v>
      </c>
      <c r="CO61" s="261">
        <v>2311269</v>
      </c>
      <c r="CP61" s="261">
        <v>1856456</v>
      </c>
      <c r="CQ61" s="261">
        <v>1858629</v>
      </c>
      <c r="CR61" s="261">
        <v>142221</v>
      </c>
      <c r="CS61" s="261">
        <v>127573</v>
      </c>
      <c r="CT61" s="261">
        <v>2324137</v>
      </c>
      <c r="CU61" s="261">
        <v>2341779</v>
      </c>
      <c r="CV61" s="261">
        <v>1874040</v>
      </c>
      <c r="CW61" s="261">
        <v>1873890</v>
      </c>
      <c r="CX61" s="261">
        <v>147096</v>
      </c>
      <c r="CY61" s="261">
        <v>131510</v>
      </c>
      <c r="CZ61" s="261">
        <v>2354676</v>
      </c>
      <c r="DA61" s="261">
        <v>2369653</v>
      </c>
      <c r="DB61" s="261">
        <v>1888810</v>
      </c>
      <c r="DC61" s="261">
        <v>1886083</v>
      </c>
      <c r="DD61" s="261">
        <v>151951</v>
      </c>
      <c r="DE61" s="261">
        <v>135798</v>
      </c>
      <c r="DF61" s="261">
        <v>2384807</v>
      </c>
      <c r="DG61" s="261">
        <v>2395496</v>
      </c>
      <c r="DH61" s="261">
        <v>1903510</v>
      </c>
      <c r="DI61" s="261">
        <v>1897333</v>
      </c>
      <c r="DJ61" s="261">
        <v>156006</v>
      </c>
      <c r="DK61" s="261">
        <v>139221</v>
      </c>
      <c r="DL61" s="261">
        <v>2423264</v>
      </c>
      <c r="DM61" s="261">
        <v>2429216</v>
      </c>
      <c r="DN61" s="261">
        <v>1922853</v>
      </c>
      <c r="DO61" s="261">
        <v>1912785</v>
      </c>
      <c r="DP61" s="261">
        <v>160258</v>
      </c>
      <c r="DQ61" s="261">
        <v>142729</v>
      </c>
      <c r="DR61" s="261">
        <v>2465637</v>
      </c>
      <c r="DS61" s="261">
        <v>2469200</v>
      </c>
      <c r="DT61" s="261">
        <v>1944444</v>
      </c>
      <c r="DU61" s="261">
        <v>1932309</v>
      </c>
      <c r="DV61" s="261">
        <v>164992</v>
      </c>
      <c r="DW61" s="261">
        <v>147385</v>
      </c>
      <c r="DX61" s="261">
        <v>2518021</v>
      </c>
      <c r="DY61" s="261">
        <v>2516228</v>
      </c>
      <c r="DZ61" s="261">
        <v>1973569</v>
      </c>
      <c r="EA61" s="261">
        <v>1957350</v>
      </c>
      <c r="EB61" s="261">
        <v>171338</v>
      </c>
      <c r="EC61" s="261">
        <v>152344</v>
      </c>
      <c r="ED61" s="261">
        <v>2565585</v>
      </c>
      <c r="EE61" s="261">
        <v>2560699</v>
      </c>
      <c r="EF61" s="261">
        <v>1996026</v>
      </c>
      <c r="EG61" s="261">
        <v>1977821</v>
      </c>
      <c r="EH61" s="261">
        <v>178056</v>
      </c>
      <c r="EI61" s="261">
        <v>157692</v>
      </c>
      <c r="EJ61" s="261">
        <v>2601402</v>
      </c>
      <c r="EK61" s="261">
        <v>2593583</v>
      </c>
      <c r="EL61" s="261">
        <v>2008514</v>
      </c>
      <c r="EM61" s="261">
        <v>1989086</v>
      </c>
      <c r="EN61" s="261">
        <v>184357</v>
      </c>
      <c r="EO61" s="261">
        <v>162778</v>
      </c>
      <c r="EP61" s="261">
        <v>2631635</v>
      </c>
      <c r="EQ61" s="261">
        <v>2620452</v>
      </c>
      <c r="ER61" s="261">
        <v>2017446</v>
      </c>
      <c r="ES61" s="261">
        <v>1996483</v>
      </c>
      <c r="ET61" s="261">
        <v>190411</v>
      </c>
      <c r="EU61" s="261">
        <v>167340</v>
      </c>
      <c r="EV61" s="261">
        <v>2660613</v>
      </c>
      <c r="EW61" s="261">
        <v>2645098</v>
      </c>
      <c r="EX61" s="261">
        <v>2025225</v>
      </c>
      <c r="EY61" s="261">
        <v>2002391</v>
      </c>
      <c r="EZ61" s="261">
        <v>196141</v>
      </c>
      <c r="FA61" s="261">
        <v>171789</v>
      </c>
    </row>
    <row r="62" spans="1:157" x14ac:dyDescent="0.2">
      <c r="A62" s="191" t="s">
        <v>68</v>
      </c>
      <c r="B62" s="261" t="e">
        <v>#N/A</v>
      </c>
      <c r="C62" s="261" t="e">
        <v>#N/A</v>
      </c>
      <c r="D62" s="261" t="e">
        <v>#N/A</v>
      </c>
      <c r="E62" s="261" t="e">
        <v>#N/A</v>
      </c>
      <c r="F62" s="261" t="e">
        <v>#N/A</v>
      </c>
      <c r="G62" s="261" t="e">
        <v>#N/A</v>
      </c>
      <c r="H62" s="261" t="e">
        <v>#N/A</v>
      </c>
      <c r="I62" s="261" t="e">
        <v>#N/A</v>
      </c>
      <c r="J62" s="261" t="e">
        <v>#N/A</v>
      </c>
      <c r="K62" s="261" t="e">
        <v>#N/A</v>
      </c>
      <c r="L62" s="261" t="e">
        <v>#N/A</v>
      </c>
      <c r="M62" s="261" t="e">
        <v>#N/A</v>
      </c>
      <c r="N62" s="261" t="e">
        <v>#N/A</v>
      </c>
      <c r="O62" s="261" t="e">
        <v>#N/A</v>
      </c>
      <c r="P62" s="261" t="e">
        <v>#N/A</v>
      </c>
      <c r="Q62" s="261" t="e">
        <v>#N/A</v>
      </c>
      <c r="R62" s="261" t="e">
        <v>#N/A</v>
      </c>
      <c r="S62" s="261" t="e">
        <v>#N/A</v>
      </c>
      <c r="T62" s="261" t="e">
        <v>#N/A</v>
      </c>
      <c r="U62" s="261" t="e">
        <v>#N/A</v>
      </c>
      <c r="V62" s="261" t="e">
        <v>#N/A</v>
      </c>
      <c r="W62" s="261" t="e">
        <v>#N/A</v>
      </c>
      <c r="X62" s="261" t="e">
        <v>#N/A</v>
      </c>
      <c r="Y62" s="261" t="e">
        <v>#N/A</v>
      </c>
      <c r="Z62" s="261" t="e">
        <v>#N/A</v>
      </c>
      <c r="AA62" s="261" t="e">
        <v>#N/A</v>
      </c>
      <c r="AB62" s="261" t="e">
        <v>#N/A</v>
      </c>
      <c r="AC62" s="261" t="e">
        <v>#N/A</v>
      </c>
      <c r="AD62" s="261" t="e">
        <v>#N/A</v>
      </c>
      <c r="AE62" s="261" t="e">
        <v>#N/A</v>
      </c>
      <c r="AF62" s="261" t="e">
        <v>#N/A</v>
      </c>
      <c r="AG62" s="261" t="e">
        <v>#N/A</v>
      </c>
      <c r="AH62" s="261" t="e">
        <v>#N/A</v>
      </c>
      <c r="AI62" s="261" t="e">
        <v>#N/A</v>
      </c>
      <c r="AJ62" s="261" t="e">
        <v>#N/A</v>
      </c>
      <c r="AK62" s="261" t="e">
        <v>#N/A</v>
      </c>
      <c r="AL62" s="261" t="e">
        <v>#N/A</v>
      </c>
      <c r="AM62" s="261" t="e">
        <v>#N/A</v>
      </c>
      <c r="AN62" s="261" t="e">
        <v>#N/A</v>
      </c>
      <c r="AO62" s="261" t="e">
        <v>#N/A</v>
      </c>
      <c r="AP62" s="261" t="e">
        <v>#N/A</v>
      </c>
      <c r="AQ62" s="261" t="e">
        <v>#N/A</v>
      </c>
      <c r="AR62" s="261" t="e">
        <v>#N/A</v>
      </c>
      <c r="AS62" s="261" t="e">
        <v>#N/A</v>
      </c>
      <c r="AT62" s="261" t="e">
        <v>#N/A</v>
      </c>
      <c r="AU62" s="261" t="e">
        <v>#N/A</v>
      </c>
      <c r="AV62" s="261" t="e">
        <v>#N/A</v>
      </c>
      <c r="AW62" s="261" t="e">
        <v>#N/A</v>
      </c>
      <c r="AX62" s="261" t="e">
        <v>#N/A</v>
      </c>
      <c r="AY62" s="261" t="e">
        <v>#N/A</v>
      </c>
      <c r="AZ62" s="261" t="e">
        <v>#N/A</v>
      </c>
      <c r="BA62" s="261" t="e">
        <v>#N/A</v>
      </c>
      <c r="BB62" s="261" t="e">
        <v>#N/A</v>
      </c>
      <c r="BC62" s="261" t="e">
        <v>#N/A</v>
      </c>
      <c r="BD62" s="261" t="e">
        <v>#N/A</v>
      </c>
      <c r="BE62" s="261" t="e">
        <v>#N/A</v>
      </c>
      <c r="BF62" s="261" t="e">
        <v>#N/A</v>
      </c>
      <c r="BG62" s="261" t="e">
        <v>#N/A</v>
      </c>
      <c r="BH62" s="261" t="e">
        <v>#N/A</v>
      </c>
      <c r="BI62" s="261" t="e">
        <v>#N/A</v>
      </c>
      <c r="BJ62" s="261" t="e">
        <v>#N/A</v>
      </c>
      <c r="BK62" s="261" t="e">
        <v>#N/A</v>
      </c>
      <c r="BL62" s="261" t="e">
        <v>#N/A</v>
      </c>
      <c r="BM62" s="261" t="e">
        <v>#N/A</v>
      </c>
      <c r="BN62" s="261" t="e">
        <v>#N/A</v>
      </c>
      <c r="BO62" s="261" t="e">
        <v>#N/A</v>
      </c>
      <c r="BP62" s="261" t="e">
        <v>#N/A</v>
      </c>
      <c r="BQ62" s="261" t="e">
        <v>#N/A</v>
      </c>
      <c r="BR62" s="261" t="e">
        <v>#N/A</v>
      </c>
      <c r="BS62" s="261" t="e">
        <v>#N/A</v>
      </c>
      <c r="BT62" s="261" t="e">
        <v>#N/A</v>
      </c>
      <c r="BU62" s="261" t="e">
        <v>#N/A</v>
      </c>
      <c r="BV62" s="261" t="e">
        <v>#N/A</v>
      </c>
      <c r="BW62" s="261" t="e">
        <v>#N/A</v>
      </c>
      <c r="BX62" s="261" t="e">
        <v>#N/A</v>
      </c>
      <c r="BY62" s="261" t="e">
        <v>#N/A</v>
      </c>
      <c r="BZ62" s="261" t="e">
        <v>#N/A</v>
      </c>
      <c r="CA62" s="261" t="e">
        <v>#N/A</v>
      </c>
      <c r="CB62" s="261" t="e">
        <v>#N/A</v>
      </c>
      <c r="CC62" s="261" t="e">
        <v>#N/A</v>
      </c>
      <c r="CD62" s="261" t="e">
        <v>#N/A</v>
      </c>
      <c r="CE62" s="261" t="e">
        <v>#N/A</v>
      </c>
      <c r="CF62" s="261" t="e">
        <v>#N/A</v>
      </c>
      <c r="CG62" s="261" t="e">
        <v>#N/A</v>
      </c>
      <c r="CH62" s="261" t="e">
        <v>#N/A</v>
      </c>
      <c r="CI62" s="261" t="e">
        <v>#N/A</v>
      </c>
      <c r="CJ62" s="261" t="e">
        <v>#N/A</v>
      </c>
      <c r="CK62" s="261" t="e">
        <v>#N/A</v>
      </c>
      <c r="CL62" s="261" t="e">
        <v>#N/A</v>
      </c>
      <c r="CM62" s="261" t="e">
        <v>#N/A</v>
      </c>
      <c r="CN62" s="261">
        <v>914317</v>
      </c>
      <c r="CO62" s="261">
        <v>939948</v>
      </c>
      <c r="CP62" s="261">
        <v>866901</v>
      </c>
      <c r="CQ62" s="261">
        <v>897284</v>
      </c>
      <c r="CR62" s="261">
        <v>38344</v>
      </c>
      <c r="CS62" s="261">
        <v>33208</v>
      </c>
      <c r="CT62" s="261">
        <v>916121</v>
      </c>
      <c r="CU62" s="261">
        <v>940485</v>
      </c>
      <c r="CV62" s="261">
        <v>867603</v>
      </c>
      <c r="CW62" s="261">
        <v>896907</v>
      </c>
      <c r="CX62" s="261">
        <v>38962</v>
      </c>
      <c r="CY62" s="261">
        <v>33486</v>
      </c>
      <c r="CZ62" s="261">
        <v>917241</v>
      </c>
      <c r="DA62" s="261">
        <v>940205</v>
      </c>
      <c r="DB62" s="261">
        <v>868125</v>
      </c>
      <c r="DC62" s="261">
        <v>896035</v>
      </c>
      <c r="DD62" s="261">
        <v>39272</v>
      </c>
      <c r="DE62" s="261">
        <v>33721</v>
      </c>
      <c r="DF62" s="261">
        <v>916456</v>
      </c>
      <c r="DG62" s="261">
        <v>938312</v>
      </c>
      <c r="DH62" s="261">
        <v>866660</v>
      </c>
      <c r="DI62" s="261">
        <v>893552</v>
      </c>
      <c r="DJ62" s="261">
        <v>39746</v>
      </c>
      <c r="DK62" s="261">
        <v>34065</v>
      </c>
      <c r="DL62" s="261">
        <v>914282</v>
      </c>
      <c r="DM62" s="261">
        <v>936287</v>
      </c>
      <c r="DN62" s="261">
        <v>863997</v>
      </c>
      <c r="DO62" s="261">
        <v>891031</v>
      </c>
      <c r="DP62" s="261">
        <v>39949</v>
      </c>
      <c r="DQ62" s="261">
        <v>34342</v>
      </c>
      <c r="DR62" s="261">
        <v>911507</v>
      </c>
      <c r="DS62" s="261">
        <v>931825</v>
      </c>
      <c r="DT62" s="261">
        <v>860781</v>
      </c>
      <c r="DU62" s="261">
        <v>886292</v>
      </c>
      <c r="DV62" s="261">
        <v>40151</v>
      </c>
      <c r="DW62" s="261">
        <v>34430</v>
      </c>
      <c r="DX62" s="261">
        <v>906410</v>
      </c>
      <c r="DY62" s="261">
        <v>926025</v>
      </c>
      <c r="DZ62" s="261">
        <v>855497</v>
      </c>
      <c r="EA62" s="261">
        <v>880205</v>
      </c>
      <c r="EB62" s="261">
        <v>40134</v>
      </c>
      <c r="EC62" s="261">
        <v>34424</v>
      </c>
      <c r="ED62" s="261">
        <v>900185</v>
      </c>
      <c r="EE62" s="261">
        <v>918498</v>
      </c>
      <c r="EF62" s="261">
        <v>849290</v>
      </c>
      <c r="EG62" s="261">
        <v>872788</v>
      </c>
      <c r="EH62" s="261">
        <v>40131</v>
      </c>
      <c r="EI62" s="261">
        <v>34389</v>
      </c>
      <c r="EJ62" s="261">
        <v>893934</v>
      </c>
      <c r="EK62" s="261">
        <v>912019</v>
      </c>
      <c r="EL62" s="261">
        <v>843096</v>
      </c>
      <c r="EM62" s="261">
        <v>866359</v>
      </c>
      <c r="EN62" s="261">
        <v>40184</v>
      </c>
      <c r="EO62" s="261">
        <v>34438</v>
      </c>
      <c r="EP62" s="261">
        <v>889160</v>
      </c>
      <c r="EQ62" s="261">
        <v>906103</v>
      </c>
      <c r="ER62" s="261">
        <v>837862</v>
      </c>
      <c r="ES62" s="261">
        <v>860249</v>
      </c>
      <c r="ET62" s="261">
        <v>40412</v>
      </c>
      <c r="EU62" s="261">
        <v>34483</v>
      </c>
      <c r="EV62" s="261">
        <v>884276</v>
      </c>
      <c r="EW62" s="261">
        <v>900511</v>
      </c>
      <c r="EX62" s="261">
        <v>832268</v>
      </c>
      <c r="EY62" s="261">
        <v>854244</v>
      </c>
      <c r="EZ62" s="261">
        <v>40955</v>
      </c>
      <c r="FA62" s="261">
        <v>34827</v>
      </c>
    </row>
    <row r="63" spans="1:157" x14ac:dyDescent="0.2">
      <c r="A63" s="191" t="s">
        <v>69</v>
      </c>
      <c r="B63" s="261" t="e">
        <v>#N/A</v>
      </c>
      <c r="C63" s="261" t="e">
        <v>#N/A</v>
      </c>
      <c r="D63" s="261" t="e">
        <v>#N/A</v>
      </c>
      <c r="E63" s="261" t="e">
        <v>#N/A</v>
      </c>
      <c r="F63" s="261" t="e">
        <v>#N/A</v>
      </c>
      <c r="G63" s="261" t="e">
        <v>#N/A</v>
      </c>
      <c r="H63" s="261" t="e">
        <v>#N/A</v>
      </c>
      <c r="I63" s="261" t="e">
        <v>#N/A</v>
      </c>
      <c r="J63" s="261" t="e">
        <v>#N/A</v>
      </c>
      <c r="K63" s="261" t="e">
        <v>#N/A</v>
      </c>
      <c r="L63" s="261" t="e">
        <v>#N/A</v>
      </c>
      <c r="M63" s="261" t="e">
        <v>#N/A</v>
      </c>
      <c r="N63" s="261" t="e">
        <v>#N/A</v>
      </c>
      <c r="O63" s="261" t="e">
        <v>#N/A</v>
      </c>
      <c r="P63" s="261" t="e">
        <v>#N/A</v>
      </c>
      <c r="Q63" s="261" t="e">
        <v>#N/A</v>
      </c>
      <c r="R63" s="261" t="e">
        <v>#N/A</v>
      </c>
      <c r="S63" s="261" t="e">
        <v>#N/A</v>
      </c>
      <c r="T63" s="261" t="e">
        <v>#N/A</v>
      </c>
      <c r="U63" s="261" t="e">
        <v>#N/A</v>
      </c>
      <c r="V63" s="261" t="e">
        <v>#N/A</v>
      </c>
      <c r="W63" s="261" t="e">
        <v>#N/A</v>
      </c>
      <c r="X63" s="261" t="e">
        <v>#N/A</v>
      </c>
      <c r="Y63" s="261" t="e">
        <v>#N/A</v>
      </c>
      <c r="Z63" s="261" t="e">
        <v>#N/A</v>
      </c>
      <c r="AA63" s="261" t="e">
        <v>#N/A</v>
      </c>
      <c r="AB63" s="261" t="e">
        <v>#N/A</v>
      </c>
      <c r="AC63" s="261" t="e">
        <v>#N/A</v>
      </c>
      <c r="AD63" s="261" t="e">
        <v>#N/A</v>
      </c>
      <c r="AE63" s="261" t="e">
        <v>#N/A</v>
      </c>
      <c r="AF63" s="261" t="e">
        <v>#N/A</v>
      </c>
      <c r="AG63" s="261" t="e">
        <v>#N/A</v>
      </c>
      <c r="AH63" s="261" t="e">
        <v>#N/A</v>
      </c>
      <c r="AI63" s="261" t="e">
        <v>#N/A</v>
      </c>
      <c r="AJ63" s="261" t="e">
        <v>#N/A</v>
      </c>
      <c r="AK63" s="261" t="e">
        <v>#N/A</v>
      </c>
      <c r="AL63" s="261" t="e">
        <v>#N/A</v>
      </c>
      <c r="AM63" s="261" t="e">
        <v>#N/A</v>
      </c>
      <c r="AN63" s="261" t="e">
        <v>#N/A</v>
      </c>
      <c r="AO63" s="261" t="e">
        <v>#N/A</v>
      </c>
      <c r="AP63" s="261" t="e">
        <v>#N/A</v>
      </c>
      <c r="AQ63" s="261" t="e">
        <v>#N/A</v>
      </c>
      <c r="AR63" s="261" t="e">
        <v>#N/A</v>
      </c>
      <c r="AS63" s="261" t="e">
        <v>#N/A</v>
      </c>
      <c r="AT63" s="261" t="e">
        <v>#N/A</v>
      </c>
      <c r="AU63" s="261" t="e">
        <v>#N/A</v>
      </c>
      <c r="AV63" s="261" t="e">
        <v>#N/A</v>
      </c>
      <c r="AW63" s="261" t="e">
        <v>#N/A</v>
      </c>
      <c r="AX63" s="261" t="e">
        <v>#N/A</v>
      </c>
      <c r="AY63" s="261" t="e">
        <v>#N/A</v>
      </c>
      <c r="AZ63" s="261" t="e">
        <v>#N/A</v>
      </c>
      <c r="BA63" s="261" t="e">
        <v>#N/A</v>
      </c>
      <c r="BB63" s="261" t="e">
        <v>#N/A</v>
      </c>
      <c r="BC63" s="261" t="e">
        <v>#N/A</v>
      </c>
      <c r="BD63" s="261" t="e">
        <v>#N/A</v>
      </c>
      <c r="BE63" s="261" t="e">
        <v>#N/A</v>
      </c>
      <c r="BF63" s="261" t="e">
        <v>#N/A</v>
      </c>
      <c r="BG63" s="261" t="e">
        <v>#N/A</v>
      </c>
      <c r="BH63" s="261" t="e">
        <v>#N/A</v>
      </c>
      <c r="BI63" s="261" t="e">
        <v>#N/A</v>
      </c>
      <c r="BJ63" s="261" t="e">
        <v>#N/A</v>
      </c>
      <c r="BK63" s="261" t="e">
        <v>#N/A</v>
      </c>
      <c r="BL63" s="261" t="e">
        <v>#N/A</v>
      </c>
      <c r="BM63" s="261" t="e">
        <v>#N/A</v>
      </c>
      <c r="BN63" s="261" t="e">
        <v>#N/A</v>
      </c>
      <c r="BO63" s="261" t="e">
        <v>#N/A</v>
      </c>
      <c r="BP63" s="261" t="e">
        <v>#N/A</v>
      </c>
      <c r="BQ63" s="261" t="e">
        <v>#N/A</v>
      </c>
      <c r="BR63" s="261" t="e">
        <v>#N/A</v>
      </c>
      <c r="BS63" s="261" t="e">
        <v>#N/A</v>
      </c>
      <c r="BT63" s="261" t="e">
        <v>#N/A</v>
      </c>
      <c r="BU63" s="261" t="e">
        <v>#N/A</v>
      </c>
      <c r="BV63" s="261" t="e">
        <v>#N/A</v>
      </c>
      <c r="BW63" s="261" t="e">
        <v>#N/A</v>
      </c>
      <c r="BX63" s="261" t="e">
        <v>#N/A</v>
      </c>
      <c r="BY63" s="261" t="e">
        <v>#N/A</v>
      </c>
      <c r="BZ63" s="261" t="e">
        <v>#N/A</v>
      </c>
      <c r="CA63" s="261" t="e">
        <v>#N/A</v>
      </c>
      <c r="CB63" s="261" t="e">
        <v>#N/A</v>
      </c>
      <c r="CC63" s="261" t="e">
        <v>#N/A</v>
      </c>
      <c r="CD63" s="261" t="e">
        <v>#N/A</v>
      </c>
      <c r="CE63" s="261" t="e">
        <v>#N/A</v>
      </c>
      <c r="CF63" s="261" t="e">
        <v>#N/A</v>
      </c>
      <c r="CG63" s="261" t="e">
        <v>#N/A</v>
      </c>
      <c r="CH63" s="261" t="e">
        <v>#N/A</v>
      </c>
      <c r="CI63" s="261" t="e">
        <v>#N/A</v>
      </c>
      <c r="CJ63" s="261" t="e">
        <v>#N/A</v>
      </c>
      <c r="CK63" s="261" t="e">
        <v>#N/A</v>
      </c>
      <c r="CL63" s="261" t="e">
        <v>#N/A</v>
      </c>
      <c r="CM63" s="261" t="e">
        <v>#N/A</v>
      </c>
      <c r="CN63" s="261">
        <v>2824206</v>
      </c>
      <c r="CO63" s="261">
        <v>2866332</v>
      </c>
      <c r="CP63" s="261">
        <v>2525881</v>
      </c>
      <c r="CQ63" s="261">
        <v>2558254</v>
      </c>
      <c r="CR63" s="261">
        <v>194678</v>
      </c>
      <c r="CS63" s="261">
        <v>201134</v>
      </c>
      <c r="CT63" s="261">
        <v>2832239</v>
      </c>
      <c r="CU63" s="261">
        <v>2873601</v>
      </c>
      <c r="CV63" s="261">
        <v>2528354</v>
      </c>
      <c r="CW63" s="261">
        <v>2559360</v>
      </c>
      <c r="CX63" s="261">
        <v>197029</v>
      </c>
      <c r="CY63" s="261">
        <v>203876</v>
      </c>
      <c r="CZ63" s="261">
        <v>2840515</v>
      </c>
      <c r="DA63" s="261">
        <v>2880310</v>
      </c>
      <c r="DB63" s="261">
        <v>2531292</v>
      </c>
      <c r="DC63" s="261">
        <v>2560328</v>
      </c>
      <c r="DD63" s="261">
        <v>199015</v>
      </c>
      <c r="DE63" s="261">
        <v>206106</v>
      </c>
      <c r="DF63" s="261">
        <v>2849566</v>
      </c>
      <c r="DG63" s="261">
        <v>2888446</v>
      </c>
      <c r="DH63" s="261">
        <v>2534239</v>
      </c>
      <c r="DI63" s="261">
        <v>2562570</v>
      </c>
      <c r="DJ63" s="261">
        <v>201062</v>
      </c>
      <c r="DK63" s="261">
        <v>207830</v>
      </c>
      <c r="DL63" s="261">
        <v>2858077</v>
      </c>
      <c r="DM63" s="261">
        <v>2895122</v>
      </c>
      <c r="DN63" s="261">
        <v>2536685</v>
      </c>
      <c r="DO63" s="261">
        <v>2563133</v>
      </c>
      <c r="DP63" s="261">
        <v>203372</v>
      </c>
      <c r="DQ63" s="261">
        <v>210018</v>
      </c>
      <c r="DR63" s="261">
        <v>2864513</v>
      </c>
      <c r="DS63" s="261">
        <v>2898414</v>
      </c>
      <c r="DT63" s="261">
        <v>2537265</v>
      </c>
      <c r="DU63" s="261">
        <v>2560714</v>
      </c>
      <c r="DV63" s="261">
        <v>205485</v>
      </c>
      <c r="DW63" s="261">
        <v>211835</v>
      </c>
      <c r="DX63" s="261">
        <v>2871655</v>
      </c>
      <c r="DY63" s="261">
        <v>2903515</v>
      </c>
      <c r="DZ63" s="261">
        <v>2538707</v>
      </c>
      <c r="EA63" s="261">
        <v>2560447</v>
      </c>
      <c r="EB63" s="261">
        <v>207555</v>
      </c>
      <c r="EC63" s="261">
        <v>213635</v>
      </c>
      <c r="ED63" s="261">
        <v>2881163</v>
      </c>
      <c r="EE63" s="261">
        <v>2911984</v>
      </c>
      <c r="EF63" s="261">
        <v>2542185</v>
      </c>
      <c r="EG63" s="261">
        <v>2563157</v>
      </c>
      <c r="EH63" s="261">
        <v>210205</v>
      </c>
      <c r="EI63" s="261">
        <v>215739</v>
      </c>
      <c r="EJ63" s="261">
        <v>2890585</v>
      </c>
      <c r="EK63" s="261">
        <v>2918734</v>
      </c>
      <c r="EL63" s="261">
        <v>2547013</v>
      </c>
      <c r="EM63" s="261">
        <v>2566020</v>
      </c>
      <c r="EN63" s="261">
        <v>212571</v>
      </c>
      <c r="EO63" s="261">
        <v>217743</v>
      </c>
      <c r="EP63" s="261">
        <v>2898849</v>
      </c>
      <c r="EQ63" s="261">
        <v>2925732</v>
      </c>
      <c r="ER63" s="261">
        <v>2550576</v>
      </c>
      <c r="ES63" s="261">
        <v>2568661</v>
      </c>
      <c r="ET63" s="261">
        <v>214164</v>
      </c>
      <c r="EU63" s="261">
        <v>219265</v>
      </c>
      <c r="EV63" s="261">
        <v>2903716</v>
      </c>
      <c r="EW63" s="261">
        <v>2928939</v>
      </c>
      <c r="EX63" s="261">
        <v>2552098</v>
      </c>
      <c r="EY63" s="261">
        <v>2568990</v>
      </c>
      <c r="EZ63" s="261">
        <v>215367</v>
      </c>
      <c r="FA63" s="261">
        <v>219908</v>
      </c>
    </row>
    <row r="64" spans="1:157" x14ac:dyDescent="0.2">
      <c r="A64" s="191" t="s">
        <v>70</v>
      </c>
      <c r="B64" s="261" t="e">
        <v>#N/A</v>
      </c>
      <c r="C64" s="261" t="e">
        <v>#N/A</v>
      </c>
      <c r="D64" s="261" t="e">
        <v>#N/A</v>
      </c>
      <c r="E64" s="261" t="e">
        <v>#N/A</v>
      </c>
      <c r="F64" s="261" t="e">
        <v>#N/A</v>
      </c>
      <c r="G64" s="261" t="e">
        <v>#N/A</v>
      </c>
      <c r="H64" s="261" t="e">
        <v>#N/A</v>
      </c>
      <c r="I64" s="261" t="e">
        <v>#N/A</v>
      </c>
      <c r="J64" s="261" t="e">
        <v>#N/A</v>
      </c>
      <c r="K64" s="261" t="e">
        <v>#N/A</v>
      </c>
      <c r="L64" s="261" t="e">
        <v>#N/A</v>
      </c>
      <c r="M64" s="261" t="e">
        <v>#N/A</v>
      </c>
      <c r="N64" s="261" t="e">
        <v>#N/A</v>
      </c>
      <c r="O64" s="261" t="e">
        <v>#N/A</v>
      </c>
      <c r="P64" s="261" t="e">
        <v>#N/A</v>
      </c>
      <c r="Q64" s="261" t="e">
        <v>#N/A</v>
      </c>
      <c r="R64" s="261" t="e">
        <v>#N/A</v>
      </c>
      <c r="S64" s="261" t="e">
        <v>#N/A</v>
      </c>
      <c r="T64" s="261" t="e">
        <v>#N/A</v>
      </c>
      <c r="U64" s="261" t="e">
        <v>#N/A</v>
      </c>
      <c r="V64" s="261" t="e">
        <v>#N/A</v>
      </c>
      <c r="W64" s="261" t="e">
        <v>#N/A</v>
      </c>
      <c r="X64" s="261" t="e">
        <v>#N/A</v>
      </c>
      <c r="Y64" s="261" t="e">
        <v>#N/A</v>
      </c>
      <c r="Z64" s="261" t="e">
        <v>#N/A</v>
      </c>
      <c r="AA64" s="261" t="e">
        <v>#N/A</v>
      </c>
      <c r="AB64" s="261" t="e">
        <v>#N/A</v>
      </c>
      <c r="AC64" s="261" t="e">
        <v>#N/A</v>
      </c>
      <c r="AD64" s="261" t="e">
        <v>#N/A</v>
      </c>
      <c r="AE64" s="261" t="e">
        <v>#N/A</v>
      </c>
      <c r="AF64" s="261" t="e">
        <v>#N/A</v>
      </c>
      <c r="AG64" s="261" t="e">
        <v>#N/A</v>
      </c>
      <c r="AH64" s="261" t="e">
        <v>#N/A</v>
      </c>
      <c r="AI64" s="261" t="e">
        <v>#N/A</v>
      </c>
      <c r="AJ64" s="261" t="e">
        <v>#N/A</v>
      </c>
      <c r="AK64" s="261" t="e">
        <v>#N/A</v>
      </c>
      <c r="AL64" s="261" t="e">
        <v>#N/A</v>
      </c>
      <c r="AM64" s="261" t="e">
        <v>#N/A</v>
      </c>
      <c r="AN64" s="261" t="e">
        <v>#N/A</v>
      </c>
      <c r="AO64" s="261" t="e">
        <v>#N/A</v>
      </c>
      <c r="AP64" s="261" t="e">
        <v>#N/A</v>
      </c>
      <c r="AQ64" s="261" t="e">
        <v>#N/A</v>
      </c>
      <c r="AR64" s="261" t="e">
        <v>#N/A</v>
      </c>
      <c r="AS64" s="261" t="e">
        <v>#N/A</v>
      </c>
      <c r="AT64" s="261" t="e">
        <v>#N/A</v>
      </c>
      <c r="AU64" s="261" t="e">
        <v>#N/A</v>
      </c>
      <c r="AV64" s="261" t="e">
        <v>#N/A</v>
      </c>
      <c r="AW64" s="261" t="e">
        <v>#N/A</v>
      </c>
      <c r="AX64" s="261" t="e">
        <v>#N/A</v>
      </c>
      <c r="AY64" s="261" t="e">
        <v>#N/A</v>
      </c>
      <c r="AZ64" s="261" t="e">
        <v>#N/A</v>
      </c>
      <c r="BA64" s="261" t="e">
        <v>#N/A</v>
      </c>
      <c r="BB64" s="261" t="e">
        <v>#N/A</v>
      </c>
      <c r="BC64" s="261" t="e">
        <v>#N/A</v>
      </c>
      <c r="BD64" s="261" t="e">
        <v>#N/A</v>
      </c>
      <c r="BE64" s="261" t="e">
        <v>#N/A</v>
      </c>
      <c r="BF64" s="261" t="e">
        <v>#N/A</v>
      </c>
      <c r="BG64" s="261" t="e">
        <v>#N/A</v>
      </c>
      <c r="BH64" s="261" t="e">
        <v>#N/A</v>
      </c>
      <c r="BI64" s="261" t="e">
        <v>#N/A</v>
      </c>
      <c r="BJ64" s="261" t="e">
        <v>#N/A</v>
      </c>
      <c r="BK64" s="261" t="e">
        <v>#N/A</v>
      </c>
      <c r="BL64" s="261" t="e">
        <v>#N/A</v>
      </c>
      <c r="BM64" s="261" t="e">
        <v>#N/A</v>
      </c>
      <c r="BN64" s="261" t="e">
        <v>#N/A</v>
      </c>
      <c r="BO64" s="261" t="e">
        <v>#N/A</v>
      </c>
      <c r="BP64" s="261" t="e">
        <v>#N/A</v>
      </c>
      <c r="BQ64" s="261" t="e">
        <v>#N/A</v>
      </c>
      <c r="BR64" s="261" t="e">
        <v>#N/A</v>
      </c>
      <c r="BS64" s="261" t="e">
        <v>#N/A</v>
      </c>
      <c r="BT64" s="261" t="e">
        <v>#N/A</v>
      </c>
      <c r="BU64" s="261" t="e">
        <v>#N/A</v>
      </c>
      <c r="BV64" s="261" t="e">
        <v>#N/A</v>
      </c>
      <c r="BW64" s="261" t="e">
        <v>#N/A</v>
      </c>
      <c r="BX64" s="261" t="e">
        <v>#N/A</v>
      </c>
      <c r="BY64" s="261" t="e">
        <v>#N/A</v>
      </c>
      <c r="BZ64" s="261" t="e">
        <v>#N/A</v>
      </c>
      <c r="CA64" s="261" t="e">
        <v>#N/A</v>
      </c>
      <c r="CB64" s="261" t="e">
        <v>#N/A</v>
      </c>
      <c r="CC64" s="261" t="e">
        <v>#N/A</v>
      </c>
      <c r="CD64" s="261" t="e">
        <v>#N/A</v>
      </c>
      <c r="CE64" s="261" t="e">
        <v>#N/A</v>
      </c>
      <c r="CF64" s="261" t="e">
        <v>#N/A</v>
      </c>
      <c r="CG64" s="261" t="e">
        <v>#N/A</v>
      </c>
      <c r="CH64" s="261" t="e">
        <v>#N/A</v>
      </c>
      <c r="CI64" s="261" t="e">
        <v>#N/A</v>
      </c>
      <c r="CJ64" s="261" t="e">
        <v>#N/A</v>
      </c>
      <c r="CK64" s="261" t="e">
        <v>#N/A</v>
      </c>
      <c r="CL64" s="261" t="e">
        <v>#N/A</v>
      </c>
      <c r="CM64" s="261" t="e">
        <v>#N/A</v>
      </c>
      <c r="CN64" s="261">
        <v>287806</v>
      </c>
      <c r="CO64" s="261">
        <v>276725</v>
      </c>
      <c r="CP64" s="261">
        <v>273163</v>
      </c>
      <c r="CQ64" s="261">
        <v>262712</v>
      </c>
      <c r="CR64" s="261">
        <v>4034</v>
      </c>
      <c r="CS64" s="261">
        <v>3035</v>
      </c>
      <c r="CT64" s="261">
        <v>289357</v>
      </c>
      <c r="CU64" s="261">
        <v>278134</v>
      </c>
      <c r="CV64" s="261">
        <v>274139</v>
      </c>
      <c r="CW64" s="261">
        <v>263809</v>
      </c>
      <c r="CX64" s="261">
        <v>4309</v>
      </c>
      <c r="CY64" s="261">
        <v>3126</v>
      </c>
      <c r="CZ64" s="261">
        <v>294466</v>
      </c>
      <c r="DA64" s="261">
        <v>282190</v>
      </c>
      <c r="DB64" s="261">
        <v>277409</v>
      </c>
      <c r="DC64" s="261">
        <v>266485</v>
      </c>
      <c r="DD64" s="261">
        <v>5586</v>
      </c>
      <c r="DE64" s="261">
        <v>4094</v>
      </c>
      <c r="DF64" s="261">
        <v>297502</v>
      </c>
      <c r="DG64" s="261">
        <v>285118</v>
      </c>
      <c r="DH64" s="261">
        <v>279725</v>
      </c>
      <c r="DI64" s="261">
        <v>268545</v>
      </c>
      <c r="DJ64" s="261">
        <v>6058</v>
      </c>
      <c r="DK64" s="261">
        <v>4643</v>
      </c>
      <c r="DL64" s="261">
        <v>297755</v>
      </c>
      <c r="DM64" s="261">
        <v>285404</v>
      </c>
      <c r="DN64" s="261">
        <v>280072</v>
      </c>
      <c r="DO64" s="261">
        <v>269003</v>
      </c>
      <c r="DP64" s="261">
        <v>5741</v>
      </c>
      <c r="DQ64" s="261">
        <v>4275</v>
      </c>
      <c r="DR64" s="261">
        <v>299683</v>
      </c>
      <c r="DS64" s="261">
        <v>286706</v>
      </c>
      <c r="DT64" s="261">
        <v>281817</v>
      </c>
      <c r="DU64" s="261">
        <v>270336</v>
      </c>
      <c r="DV64" s="261">
        <v>5617</v>
      </c>
      <c r="DW64" s="261">
        <v>4087</v>
      </c>
      <c r="DX64" s="261">
        <v>298952</v>
      </c>
      <c r="DY64" s="261">
        <v>286291</v>
      </c>
      <c r="DZ64" s="261">
        <v>280923</v>
      </c>
      <c r="EA64" s="261">
        <v>269747</v>
      </c>
      <c r="EB64" s="261">
        <v>5644</v>
      </c>
      <c r="EC64" s="261">
        <v>4059</v>
      </c>
      <c r="ED64" s="261">
        <v>295879</v>
      </c>
      <c r="EE64" s="261">
        <v>284115</v>
      </c>
      <c r="EF64" s="261">
        <v>277743</v>
      </c>
      <c r="EG64" s="261">
        <v>267390</v>
      </c>
      <c r="EH64" s="261">
        <v>5630</v>
      </c>
      <c r="EI64" s="261">
        <v>4079</v>
      </c>
      <c r="EJ64" s="261">
        <v>295124</v>
      </c>
      <c r="EK64" s="261">
        <v>283930</v>
      </c>
      <c r="EL64" s="261">
        <v>276729</v>
      </c>
      <c r="EM64" s="261">
        <v>266891</v>
      </c>
      <c r="EN64" s="261">
        <v>5597</v>
      </c>
      <c r="EO64" s="261">
        <v>4169</v>
      </c>
      <c r="EP64" s="261">
        <v>295710</v>
      </c>
      <c r="EQ64" s="261">
        <v>284406</v>
      </c>
      <c r="ER64" s="261">
        <v>277240</v>
      </c>
      <c r="ES64" s="261">
        <v>267327</v>
      </c>
      <c r="ET64" s="261">
        <v>5620</v>
      </c>
      <c r="EU64" s="261">
        <v>4245</v>
      </c>
      <c r="EV64" s="261">
        <v>296891</v>
      </c>
      <c r="EW64" s="261">
        <v>285437</v>
      </c>
      <c r="EX64" s="261">
        <v>278223</v>
      </c>
      <c r="EY64" s="261">
        <v>268238</v>
      </c>
      <c r="EZ64" s="261">
        <v>5670</v>
      </c>
      <c r="FA64" s="261">
        <v>4301</v>
      </c>
    </row>
    <row r="65" spans="1:164" s="192" customFormat="1" x14ac:dyDescent="0.2">
      <c r="A65" s="208" t="s">
        <v>305</v>
      </c>
      <c r="B65" s="261" t="e">
        <v>#N/A</v>
      </c>
      <c r="C65" s="261" t="e">
        <v>#N/A</v>
      </c>
      <c r="D65" s="261">
        <v>0</v>
      </c>
      <c r="E65" s="261">
        <v>0</v>
      </c>
      <c r="F65" s="261">
        <v>0</v>
      </c>
      <c r="G65" s="261">
        <v>0</v>
      </c>
      <c r="H65" s="261" t="e">
        <v>#N/A</v>
      </c>
      <c r="I65" s="261" t="e">
        <v>#N/A</v>
      </c>
      <c r="J65" s="261">
        <v>0</v>
      </c>
      <c r="K65" s="261">
        <v>0</v>
      </c>
      <c r="L65" s="261">
        <v>0</v>
      </c>
      <c r="M65" s="261">
        <v>0</v>
      </c>
      <c r="N65" s="261" t="e">
        <v>#N/A</v>
      </c>
      <c r="O65" s="261" t="e">
        <v>#N/A</v>
      </c>
      <c r="P65" s="261">
        <v>0</v>
      </c>
      <c r="Q65" s="261">
        <v>0</v>
      </c>
      <c r="R65" s="261">
        <v>0</v>
      </c>
      <c r="S65" s="261">
        <v>0</v>
      </c>
      <c r="T65" s="261" t="e">
        <v>#N/A</v>
      </c>
      <c r="U65" s="261" t="e">
        <v>#N/A</v>
      </c>
      <c r="V65" s="261">
        <v>0</v>
      </c>
      <c r="W65" s="261">
        <v>0</v>
      </c>
      <c r="X65" s="261">
        <v>0</v>
      </c>
      <c r="Y65" s="261">
        <v>0</v>
      </c>
      <c r="Z65" s="261" t="e">
        <v>#N/A</v>
      </c>
      <c r="AA65" s="261" t="e">
        <v>#N/A</v>
      </c>
      <c r="AB65" s="261">
        <v>0</v>
      </c>
      <c r="AC65" s="261">
        <v>0</v>
      </c>
      <c r="AD65" s="261">
        <v>0</v>
      </c>
      <c r="AE65" s="261">
        <v>0</v>
      </c>
      <c r="AF65" s="261" t="e">
        <v>#N/A</v>
      </c>
      <c r="AG65" s="261" t="e">
        <v>#N/A</v>
      </c>
      <c r="AH65" s="261">
        <v>0</v>
      </c>
      <c r="AI65" s="261">
        <v>0</v>
      </c>
      <c r="AJ65" s="261">
        <v>0</v>
      </c>
      <c r="AK65" s="261">
        <v>0</v>
      </c>
      <c r="AL65" s="261" t="e">
        <v>#N/A</v>
      </c>
      <c r="AM65" s="261" t="e">
        <v>#N/A</v>
      </c>
      <c r="AN65" s="261">
        <v>0</v>
      </c>
      <c r="AO65" s="261">
        <v>0</v>
      </c>
      <c r="AP65" s="261">
        <v>0</v>
      </c>
      <c r="AQ65" s="261">
        <v>0</v>
      </c>
      <c r="AR65" s="261" t="e">
        <v>#N/A</v>
      </c>
      <c r="AS65" s="261" t="e">
        <v>#N/A</v>
      </c>
      <c r="AT65" s="261">
        <v>0</v>
      </c>
      <c r="AU65" s="261">
        <v>0</v>
      </c>
      <c r="AV65" s="261">
        <v>0</v>
      </c>
      <c r="AW65" s="261">
        <v>0</v>
      </c>
      <c r="AX65" s="261" t="e">
        <v>#N/A</v>
      </c>
      <c r="AY65" s="261" t="e">
        <v>#N/A</v>
      </c>
      <c r="AZ65" s="261">
        <v>0</v>
      </c>
      <c r="BA65" s="261">
        <v>0</v>
      </c>
      <c r="BB65" s="261">
        <v>0</v>
      </c>
      <c r="BC65" s="261">
        <v>0</v>
      </c>
      <c r="BD65" s="261" t="e">
        <v>#N/A</v>
      </c>
      <c r="BE65" s="261" t="e">
        <v>#N/A</v>
      </c>
      <c r="BF65" s="261">
        <v>0</v>
      </c>
      <c r="BG65" s="261">
        <v>0</v>
      </c>
      <c r="BH65" s="261">
        <v>0</v>
      </c>
      <c r="BI65" s="261">
        <v>0</v>
      </c>
      <c r="BJ65" s="261" t="e">
        <v>#N/A</v>
      </c>
      <c r="BK65" s="261" t="e">
        <v>#N/A</v>
      </c>
      <c r="BL65" s="261">
        <v>0</v>
      </c>
      <c r="BM65" s="261">
        <v>0</v>
      </c>
      <c r="BN65" s="261">
        <v>0</v>
      </c>
      <c r="BO65" s="261">
        <v>0</v>
      </c>
      <c r="BP65" s="261" t="e">
        <v>#N/A</v>
      </c>
      <c r="BQ65" s="261" t="e">
        <v>#N/A</v>
      </c>
      <c r="BR65" s="261">
        <v>0</v>
      </c>
      <c r="BS65" s="261">
        <v>0</v>
      </c>
      <c r="BT65" s="261">
        <v>0</v>
      </c>
      <c r="BU65" s="261">
        <v>0</v>
      </c>
      <c r="BV65" s="261" t="e">
        <v>#N/A</v>
      </c>
      <c r="BW65" s="261" t="e">
        <v>#N/A</v>
      </c>
      <c r="BX65" s="261">
        <v>0</v>
      </c>
      <c r="BY65" s="261">
        <v>0</v>
      </c>
      <c r="BZ65" s="261">
        <v>0</v>
      </c>
      <c r="CA65" s="261">
        <v>0</v>
      </c>
      <c r="CB65" s="261" t="e">
        <v>#N/A</v>
      </c>
      <c r="CC65" s="261" t="e">
        <v>#N/A</v>
      </c>
      <c r="CD65" s="261">
        <v>0</v>
      </c>
      <c r="CE65" s="261">
        <v>0</v>
      </c>
      <c r="CF65" s="261">
        <v>0</v>
      </c>
      <c r="CG65" s="261">
        <v>0</v>
      </c>
      <c r="CH65" s="261" t="e">
        <v>#N/A</v>
      </c>
      <c r="CI65" s="261" t="e">
        <v>#N/A</v>
      </c>
      <c r="CJ65" s="261">
        <v>0</v>
      </c>
      <c r="CK65" s="261">
        <v>0</v>
      </c>
      <c r="CL65" s="261">
        <v>0</v>
      </c>
      <c r="CM65" s="261">
        <v>0</v>
      </c>
      <c r="CN65" s="261">
        <v>1782782</v>
      </c>
      <c r="CO65" s="261">
        <v>1938743</v>
      </c>
      <c r="CP65" s="261">
        <v>0</v>
      </c>
      <c r="CQ65" s="261">
        <v>0</v>
      </c>
      <c r="CR65" s="261">
        <v>0</v>
      </c>
      <c r="CS65" s="261">
        <v>0</v>
      </c>
      <c r="CT65" s="261">
        <v>1763441</v>
      </c>
      <c r="CU65" s="261">
        <v>1915291</v>
      </c>
      <c r="CV65" s="261">
        <v>0</v>
      </c>
      <c r="CW65" s="261">
        <v>0</v>
      </c>
      <c r="CX65" s="261">
        <v>0</v>
      </c>
      <c r="CY65" s="261">
        <v>0</v>
      </c>
      <c r="CZ65" s="261">
        <v>1739072</v>
      </c>
      <c r="DA65" s="261">
        <v>1895416</v>
      </c>
      <c r="DB65" s="261">
        <v>0</v>
      </c>
      <c r="DC65" s="261">
        <v>0</v>
      </c>
      <c r="DD65" s="261">
        <v>0</v>
      </c>
      <c r="DE65" s="261">
        <v>0</v>
      </c>
      <c r="DF65" s="261">
        <v>1720280</v>
      </c>
      <c r="DG65" s="261">
        <v>1872797</v>
      </c>
      <c r="DH65" s="261">
        <v>0</v>
      </c>
      <c r="DI65" s="261">
        <v>0</v>
      </c>
      <c r="DJ65" s="261">
        <v>0</v>
      </c>
      <c r="DK65" s="261">
        <v>0</v>
      </c>
      <c r="DL65" s="261">
        <v>1688886</v>
      </c>
      <c r="DM65" s="261">
        <v>1845988</v>
      </c>
      <c r="DN65" s="261">
        <v>0</v>
      </c>
      <c r="DO65" s="261">
        <v>0</v>
      </c>
      <c r="DP65" s="261">
        <v>0</v>
      </c>
      <c r="DQ65" s="261">
        <v>0</v>
      </c>
      <c r="DR65" s="261">
        <v>1656361</v>
      </c>
      <c r="DS65" s="261">
        <v>1816871</v>
      </c>
      <c r="DT65" s="261">
        <v>0</v>
      </c>
      <c r="DU65" s="261">
        <v>0</v>
      </c>
      <c r="DV65" s="261">
        <v>0</v>
      </c>
      <c r="DW65" s="261">
        <v>0</v>
      </c>
      <c r="DX65" s="261">
        <v>1620266</v>
      </c>
      <c r="DY65" s="261">
        <v>1786406</v>
      </c>
      <c r="DZ65" s="261">
        <v>0</v>
      </c>
      <c r="EA65" s="261">
        <v>0</v>
      </c>
      <c r="EB65" s="261">
        <v>0</v>
      </c>
      <c r="EC65" s="261">
        <v>0</v>
      </c>
      <c r="ED65" s="261">
        <v>790390</v>
      </c>
      <c r="EE65" s="261">
        <v>872253</v>
      </c>
      <c r="EF65" s="261">
        <v>0</v>
      </c>
      <c r="EG65" s="261">
        <v>0</v>
      </c>
      <c r="EH65" s="261">
        <v>0</v>
      </c>
      <c r="EI65" s="261">
        <v>0</v>
      </c>
      <c r="EJ65" s="261">
        <v>1517003</v>
      </c>
      <c r="EK65" s="261">
        <v>1676341</v>
      </c>
      <c r="EL65" s="261">
        <v>0</v>
      </c>
      <c r="EM65" s="261">
        <v>0</v>
      </c>
      <c r="EN65" s="261">
        <v>0</v>
      </c>
      <c r="EO65" s="261">
        <v>0</v>
      </c>
      <c r="EP65" s="261">
        <v>1515598</v>
      </c>
      <c r="EQ65" s="261">
        <v>1677955</v>
      </c>
      <c r="ER65" s="261">
        <v>0</v>
      </c>
      <c r="ES65" s="261">
        <v>0</v>
      </c>
      <c r="ET65" s="261">
        <v>0</v>
      </c>
      <c r="EU65" s="261">
        <v>0</v>
      </c>
      <c r="EV65" s="261">
        <v>1555294</v>
      </c>
      <c r="EW65" s="261">
        <v>1726244</v>
      </c>
      <c r="EX65" s="261">
        <v>0</v>
      </c>
      <c r="EY65" s="261">
        <v>0</v>
      </c>
      <c r="EZ65" s="261">
        <v>0</v>
      </c>
      <c r="FA65" s="261">
        <v>0</v>
      </c>
    </row>
    <row r="66" spans="1:164" s="190" customFormat="1" x14ac:dyDescent="0.2">
      <c r="A66" s="190" t="s">
        <v>71</v>
      </c>
      <c r="B66" s="261" t="e">
        <v>#N/A</v>
      </c>
      <c r="C66" s="261" t="e">
        <v>#N/A</v>
      </c>
      <c r="D66" s="261">
        <v>0</v>
      </c>
      <c r="E66" s="261">
        <v>0</v>
      </c>
      <c r="F66" s="261">
        <v>0</v>
      </c>
      <c r="G66" s="261">
        <v>0</v>
      </c>
      <c r="H66" s="261" t="e">
        <v>#N/A</v>
      </c>
      <c r="I66" s="261" t="e">
        <v>#N/A</v>
      </c>
      <c r="J66" s="261">
        <v>0</v>
      </c>
      <c r="K66" s="261">
        <v>0</v>
      </c>
      <c r="L66" s="261">
        <v>0</v>
      </c>
      <c r="M66" s="261">
        <v>0</v>
      </c>
      <c r="N66" s="261" t="e">
        <v>#N/A</v>
      </c>
      <c r="O66" s="261" t="e">
        <v>#N/A</v>
      </c>
      <c r="P66" s="261">
        <v>0</v>
      </c>
      <c r="Q66" s="261">
        <v>0</v>
      </c>
      <c r="R66" s="261">
        <v>0</v>
      </c>
      <c r="S66" s="261">
        <v>0</v>
      </c>
      <c r="T66" s="261" t="e">
        <v>#N/A</v>
      </c>
      <c r="U66" s="261" t="e">
        <v>#N/A</v>
      </c>
      <c r="V66" s="261">
        <v>0</v>
      </c>
      <c r="W66" s="261">
        <v>0</v>
      </c>
      <c r="X66" s="261">
        <v>0</v>
      </c>
      <c r="Y66" s="261">
        <v>0</v>
      </c>
      <c r="Z66" s="261" t="e">
        <v>#N/A</v>
      </c>
      <c r="AA66" s="261" t="e">
        <v>#N/A</v>
      </c>
      <c r="AB66" s="261">
        <v>0</v>
      </c>
      <c r="AC66" s="261">
        <v>0</v>
      </c>
      <c r="AD66" s="261">
        <v>0</v>
      </c>
      <c r="AE66" s="261">
        <v>0</v>
      </c>
      <c r="AF66" s="261" t="e">
        <v>#N/A</v>
      </c>
      <c r="AG66" s="261" t="e">
        <v>#N/A</v>
      </c>
      <c r="AH66" s="261">
        <v>0</v>
      </c>
      <c r="AI66" s="261">
        <v>0</v>
      </c>
      <c r="AJ66" s="261">
        <v>0</v>
      </c>
      <c r="AK66" s="261">
        <v>0</v>
      </c>
      <c r="AL66" s="261" t="e">
        <v>#N/A</v>
      </c>
      <c r="AM66" s="261" t="e">
        <v>#N/A</v>
      </c>
      <c r="AN66" s="261">
        <v>0</v>
      </c>
      <c r="AO66" s="261">
        <v>0</v>
      </c>
      <c r="AP66" s="261">
        <v>0</v>
      </c>
      <c r="AQ66" s="261">
        <v>0</v>
      </c>
      <c r="AR66" s="261" t="e">
        <v>#N/A</v>
      </c>
      <c r="AS66" s="261" t="e">
        <v>#N/A</v>
      </c>
      <c r="AT66" s="261">
        <v>0</v>
      </c>
      <c r="AU66" s="261">
        <v>0</v>
      </c>
      <c r="AV66" s="261">
        <v>0</v>
      </c>
      <c r="AW66" s="261">
        <v>0</v>
      </c>
      <c r="AX66" s="261" t="e">
        <v>#N/A</v>
      </c>
      <c r="AY66" s="261" t="e">
        <v>#N/A</v>
      </c>
      <c r="AZ66" s="261">
        <v>0</v>
      </c>
      <c r="BA66" s="261">
        <v>0</v>
      </c>
      <c r="BB66" s="261">
        <v>0</v>
      </c>
      <c r="BC66" s="261">
        <v>0</v>
      </c>
      <c r="BD66" s="261" t="e">
        <v>#N/A</v>
      </c>
      <c r="BE66" s="261" t="e">
        <v>#N/A</v>
      </c>
      <c r="BF66" s="261">
        <v>0</v>
      </c>
      <c r="BG66" s="261">
        <v>0</v>
      </c>
      <c r="BH66" s="261">
        <v>0</v>
      </c>
      <c r="BI66" s="261">
        <v>0</v>
      </c>
      <c r="BJ66" s="261" t="e">
        <v>#N/A</v>
      </c>
      <c r="BK66" s="261" t="e">
        <v>#N/A</v>
      </c>
      <c r="BL66" s="261">
        <v>0</v>
      </c>
      <c r="BM66" s="261">
        <v>0</v>
      </c>
      <c r="BN66" s="261">
        <v>0</v>
      </c>
      <c r="BO66" s="261">
        <v>0</v>
      </c>
      <c r="BP66" s="261" t="e">
        <v>#N/A</v>
      </c>
      <c r="BQ66" s="261" t="e">
        <v>#N/A</v>
      </c>
      <c r="BR66" s="261">
        <v>0</v>
      </c>
      <c r="BS66" s="261">
        <v>0</v>
      </c>
      <c r="BT66" s="261">
        <v>0</v>
      </c>
      <c r="BU66" s="261">
        <v>0</v>
      </c>
      <c r="BV66" s="261" t="e">
        <v>#N/A</v>
      </c>
      <c r="BW66" s="261" t="e">
        <v>#N/A</v>
      </c>
      <c r="BX66" s="261">
        <v>0</v>
      </c>
      <c r="BY66" s="261">
        <v>0</v>
      </c>
      <c r="BZ66" s="261">
        <v>0</v>
      </c>
      <c r="CA66" s="261">
        <v>0</v>
      </c>
      <c r="CB66" s="261" t="e">
        <v>#N/A</v>
      </c>
      <c r="CC66" s="261" t="e">
        <v>#N/A</v>
      </c>
      <c r="CD66" s="261">
        <v>0</v>
      </c>
      <c r="CE66" s="261">
        <v>0</v>
      </c>
      <c r="CF66" s="261">
        <v>0</v>
      </c>
      <c r="CG66" s="261">
        <v>0</v>
      </c>
      <c r="CH66" s="261" t="e">
        <v>#N/A</v>
      </c>
      <c r="CI66" s="261" t="e">
        <v>#N/A</v>
      </c>
      <c r="CJ66" s="261">
        <v>0</v>
      </c>
      <c r="CK66" s="261">
        <v>0</v>
      </c>
      <c r="CL66" s="261">
        <v>0</v>
      </c>
      <c r="CM66" s="261">
        <v>0</v>
      </c>
      <c r="CN66" s="261">
        <v>1895063</v>
      </c>
      <c r="CO66" s="261">
        <v>1837019</v>
      </c>
      <c r="CP66" s="261">
        <v>0</v>
      </c>
      <c r="CQ66" s="261">
        <v>0</v>
      </c>
      <c r="CR66" s="261">
        <v>0</v>
      </c>
      <c r="CS66" s="261">
        <v>0</v>
      </c>
      <c r="CT66" s="261">
        <v>1920282</v>
      </c>
      <c r="CU66" s="261">
        <v>1868748</v>
      </c>
      <c r="CV66" s="261">
        <v>0</v>
      </c>
      <c r="CW66" s="261">
        <v>0</v>
      </c>
      <c r="CX66" s="261">
        <v>0</v>
      </c>
      <c r="CY66" s="261">
        <v>0</v>
      </c>
      <c r="CZ66" s="261">
        <v>1963473</v>
      </c>
      <c r="DA66" s="261">
        <v>1911075</v>
      </c>
      <c r="DB66" s="261">
        <v>0</v>
      </c>
      <c r="DC66" s="261">
        <v>0</v>
      </c>
      <c r="DD66" s="261">
        <v>0</v>
      </c>
      <c r="DE66" s="261">
        <v>0</v>
      </c>
      <c r="DF66" s="261">
        <v>2019495</v>
      </c>
      <c r="DG66" s="261">
        <v>1961516</v>
      </c>
      <c r="DH66" s="261">
        <v>0</v>
      </c>
      <c r="DI66" s="261">
        <v>0</v>
      </c>
      <c r="DJ66" s="261">
        <v>0</v>
      </c>
      <c r="DK66" s="261">
        <v>0</v>
      </c>
      <c r="DL66" s="261">
        <v>2071960</v>
      </c>
      <c r="DM66" s="261">
        <v>2011688</v>
      </c>
      <c r="DN66" s="261">
        <v>0</v>
      </c>
      <c r="DO66" s="261">
        <v>0</v>
      </c>
      <c r="DP66" s="261">
        <v>0</v>
      </c>
      <c r="DQ66" s="261">
        <v>0</v>
      </c>
      <c r="DR66" s="261">
        <v>2099166</v>
      </c>
      <c r="DS66" s="261">
        <v>2045325</v>
      </c>
      <c r="DT66" s="261">
        <v>0</v>
      </c>
      <c r="DU66" s="261">
        <v>0</v>
      </c>
      <c r="DV66" s="261">
        <v>0</v>
      </c>
      <c r="DW66" s="261">
        <v>0</v>
      </c>
      <c r="DX66" s="261">
        <v>2118319</v>
      </c>
      <c r="DY66" s="261">
        <v>2077742</v>
      </c>
      <c r="DZ66" s="261">
        <v>0</v>
      </c>
      <c r="EA66" s="261">
        <v>0</v>
      </c>
      <c r="EB66" s="261">
        <v>0</v>
      </c>
      <c r="EC66" s="261">
        <v>0</v>
      </c>
      <c r="ED66" s="261">
        <v>2136817</v>
      </c>
      <c r="EE66" s="261">
        <v>2104283</v>
      </c>
      <c r="EF66" s="261">
        <v>0</v>
      </c>
      <c r="EG66" s="261">
        <v>0</v>
      </c>
      <c r="EH66" s="261">
        <v>0</v>
      </c>
      <c r="EI66" s="261">
        <v>0</v>
      </c>
      <c r="EJ66" s="261">
        <v>2164303</v>
      </c>
      <c r="EK66" s="261">
        <v>2133972</v>
      </c>
      <c r="EL66" s="261">
        <v>0</v>
      </c>
      <c r="EM66" s="261">
        <v>0</v>
      </c>
      <c r="EN66" s="261">
        <v>0</v>
      </c>
      <c r="EO66" s="261">
        <v>0</v>
      </c>
      <c r="EP66" s="261">
        <v>2194913</v>
      </c>
      <c r="EQ66" s="261">
        <v>2167663</v>
      </c>
      <c r="ER66" s="261">
        <v>0</v>
      </c>
      <c r="ES66" s="261">
        <v>0</v>
      </c>
      <c r="ET66" s="261">
        <v>0</v>
      </c>
      <c r="EU66" s="261">
        <v>0</v>
      </c>
      <c r="EV66" s="261">
        <v>2220741</v>
      </c>
      <c r="EW66" s="261">
        <v>2195941</v>
      </c>
      <c r="EX66" s="261">
        <v>0</v>
      </c>
      <c r="EY66" s="261">
        <v>0</v>
      </c>
      <c r="EZ66" s="261">
        <v>0</v>
      </c>
      <c r="FA66" s="261">
        <v>0</v>
      </c>
      <c r="FE66" s="192"/>
      <c r="FF66" s="192"/>
      <c r="FG66" s="192"/>
      <c r="FH66" s="192"/>
    </row>
    <row r="67" spans="1:164" s="190" customFormat="1" x14ac:dyDescent="0.2">
      <c r="A67" s="190" t="s">
        <v>72</v>
      </c>
      <c r="B67" s="261" t="e">
        <v>#N/A</v>
      </c>
      <c r="C67" s="261" t="e">
        <v>#N/A</v>
      </c>
      <c r="D67" s="261">
        <v>0</v>
      </c>
      <c r="E67" s="261">
        <v>0</v>
      </c>
      <c r="F67" s="261">
        <v>0</v>
      </c>
      <c r="G67" s="261">
        <v>0</v>
      </c>
      <c r="H67" s="261" t="e">
        <v>#N/A</v>
      </c>
      <c r="I67" s="261" t="e">
        <v>#N/A</v>
      </c>
      <c r="J67" s="261">
        <v>0</v>
      </c>
      <c r="K67" s="261">
        <v>0</v>
      </c>
      <c r="L67" s="261">
        <v>0</v>
      </c>
      <c r="M67" s="261">
        <v>0</v>
      </c>
      <c r="N67" s="261" t="e">
        <v>#N/A</v>
      </c>
      <c r="O67" s="261" t="e">
        <v>#N/A</v>
      </c>
      <c r="P67" s="261">
        <v>0</v>
      </c>
      <c r="Q67" s="261">
        <v>0</v>
      </c>
      <c r="R67" s="261">
        <v>0</v>
      </c>
      <c r="S67" s="261">
        <v>0</v>
      </c>
      <c r="T67" s="261" t="e">
        <v>#N/A</v>
      </c>
      <c r="U67" s="261" t="e">
        <v>#N/A</v>
      </c>
      <c r="V67" s="261">
        <v>0</v>
      </c>
      <c r="W67" s="261">
        <v>0</v>
      </c>
      <c r="X67" s="261">
        <v>0</v>
      </c>
      <c r="Y67" s="261">
        <v>0</v>
      </c>
      <c r="Z67" s="261" t="e">
        <v>#N/A</v>
      </c>
      <c r="AA67" s="261" t="e">
        <v>#N/A</v>
      </c>
      <c r="AB67" s="261">
        <v>0</v>
      </c>
      <c r="AC67" s="261">
        <v>0</v>
      </c>
      <c r="AD67" s="261">
        <v>0</v>
      </c>
      <c r="AE67" s="261">
        <v>0</v>
      </c>
      <c r="AF67" s="261" t="e">
        <v>#N/A</v>
      </c>
      <c r="AG67" s="261" t="e">
        <v>#N/A</v>
      </c>
      <c r="AH67" s="261">
        <v>0</v>
      </c>
      <c r="AI67" s="261">
        <v>0</v>
      </c>
      <c r="AJ67" s="261">
        <v>0</v>
      </c>
      <c r="AK67" s="261">
        <v>0</v>
      </c>
      <c r="AL67" s="261" t="e">
        <v>#N/A</v>
      </c>
      <c r="AM67" s="261" t="e">
        <v>#N/A</v>
      </c>
      <c r="AN67" s="261">
        <v>0</v>
      </c>
      <c r="AO67" s="261">
        <v>0</v>
      </c>
      <c r="AP67" s="261">
        <v>0</v>
      </c>
      <c r="AQ67" s="261">
        <v>0</v>
      </c>
      <c r="AR67" s="261" t="e">
        <v>#N/A</v>
      </c>
      <c r="AS67" s="261" t="e">
        <v>#N/A</v>
      </c>
      <c r="AT67" s="261">
        <v>0</v>
      </c>
      <c r="AU67" s="261">
        <v>0</v>
      </c>
      <c r="AV67" s="261">
        <v>0</v>
      </c>
      <c r="AW67" s="261">
        <v>0</v>
      </c>
      <c r="AX67" s="261" t="e">
        <v>#N/A</v>
      </c>
      <c r="AY67" s="261" t="e">
        <v>#N/A</v>
      </c>
      <c r="AZ67" s="261">
        <v>0</v>
      </c>
      <c r="BA67" s="261">
        <v>0</v>
      </c>
      <c r="BB67" s="261">
        <v>0</v>
      </c>
      <c r="BC67" s="261">
        <v>0</v>
      </c>
      <c r="BD67" s="261" t="e">
        <v>#N/A</v>
      </c>
      <c r="BE67" s="261" t="e">
        <v>#N/A</v>
      </c>
      <c r="BF67" s="261">
        <v>0</v>
      </c>
      <c r="BG67" s="261">
        <v>0</v>
      </c>
      <c r="BH67" s="261">
        <v>0</v>
      </c>
      <c r="BI67" s="261">
        <v>0</v>
      </c>
      <c r="BJ67" s="261" t="e">
        <v>#N/A</v>
      </c>
      <c r="BK67" s="261" t="e">
        <v>#N/A</v>
      </c>
      <c r="BL67" s="261">
        <v>0</v>
      </c>
      <c r="BM67" s="261">
        <v>0</v>
      </c>
      <c r="BN67" s="261">
        <v>0</v>
      </c>
      <c r="BO67" s="261">
        <v>0</v>
      </c>
      <c r="BP67" s="261" t="e">
        <v>#N/A</v>
      </c>
      <c r="BQ67" s="261" t="e">
        <v>#N/A</v>
      </c>
      <c r="BR67" s="261">
        <v>0</v>
      </c>
      <c r="BS67" s="261">
        <v>0</v>
      </c>
      <c r="BT67" s="261">
        <v>0</v>
      </c>
      <c r="BU67" s="261">
        <v>0</v>
      </c>
      <c r="BV67" s="261" t="e">
        <v>#N/A</v>
      </c>
      <c r="BW67" s="261" t="e">
        <v>#N/A</v>
      </c>
      <c r="BX67" s="261">
        <v>0</v>
      </c>
      <c r="BY67" s="261">
        <v>0</v>
      </c>
      <c r="BZ67" s="261">
        <v>0</v>
      </c>
      <c r="CA67" s="261">
        <v>0</v>
      </c>
      <c r="CB67" s="261" t="e">
        <v>#N/A</v>
      </c>
      <c r="CC67" s="261" t="e">
        <v>#N/A</v>
      </c>
      <c r="CD67" s="261">
        <v>0</v>
      </c>
      <c r="CE67" s="261">
        <v>0</v>
      </c>
      <c r="CF67" s="261">
        <v>0</v>
      </c>
      <c r="CG67" s="261">
        <v>0</v>
      </c>
      <c r="CH67" s="261" t="e">
        <v>#N/A</v>
      </c>
      <c r="CI67" s="261" t="e">
        <v>#N/A</v>
      </c>
      <c r="CJ67" s="261">
        <v>0</v>
      </c>
      <c r="CK67" s="261">
        <v>0</v>
      </c>
      <c r="CL67" s="261">
        <v>0</v>
      </c>
      <c r="CM67" s="261">
        <v>0</v>
      </c>
      <c r="CN67" s="261">
        <v>2219479</v>
      </c>
      <c r="CO67" s="261">
        <v>2246067</v>
      </c>
      <c r="CP67" s="261">
        <v>0</v>
      </c>
      <c r="CQ67" s="261">
        <v>0</v>
      </c>
      <c r="CR67" s="261">
        <v>0</v>
      </c>
      <c r="CS67" s="261">
        <v>0</v>
      </c>
      <c r="CT67" s="261">
        <v>2237994</v>
      </c>
      <c r="CU67" s="261">
        <v>2264110</v>
      </c>
      <c r="CV67" s="261">
        <v>0</v>
      </c>
      <c r="CW67" s="261">
        <v>0</v>
      </c>
      <c r="CX67" s="261">
        <v>0</v>
      </c>
      <c r="CY67" s="261">
        <v>0</v>
      </c>
      <c r="CZ67" s="261">
        <v>2268314</v>
      </c>
      <c r="DA67" s="261">
        <v>2298455</v>
      </c>
      <c r="DB67" s="261">
        <v>0</v>
      </c>
      <c r="DC67" s="261">
        <v>0</v>
      </c>
      <c r="DD67" s="261">
        <v>0</v>
      </c>
      <c r="DE67" s="261">
        <v>0</v>
      </c>
      <c r="DF67" s="261">
        <v>2297991</v>
      </c>
      <c r="DG67" s="261">
        <v>2332086</v>
      </c>
      <c r="DH67" s="261">
        <v>0</v>
      </c>
      <c r="DI67" s="261">
        <v>0</v>
      </c>
      <c r="DJ67" s="261">
        <v>0</v>
      </c>
      <c r="DK67" s="261">
        <v>0</v>
      </c>
      <c r="DL67" s="261">
        <v>2333888</v>
      </c>
      <c r="DM67" s="261">
        <v>2373215</v>
      </c>
      <c r="DN67" s="261">
        <v>0</v>
      </c>
      <c r="DO67" s="261">
        <v>0</v>
      </c>
      <c r="DP67" s="261">
        <v>0</v>
      </c>
      <c r="DQ67" s="261">
        <v>0</v>
      </c>
      <c r="DR67" s="261">
        <v>2365415</v>
      </c>
      <c r="DS67" s="261">
        <v>2410973</v>
      </c>
      <c r="DT67" s="261">
        <v>0</v>
      </c>
      <c r="DU67" s="261">
        <v>0</v>
      </c>
      <c r="DV67" s="261">
        <v>0</v>
      </c>
      <c r="DW67" s="261">
        <v>0</v>
      </c>
      <c r="DX67" s="261">
        <v>2405364</v>
      </c>
      <c r="DY67" s="261">
        <v>2453886</v>
      </c>
      <c r="DZ67" s="261">
        <v>0</v>
      </c>
      <c r="EA67" s="261">
        <v>0</v>
      </c>
      <c r="EB67" s="261">
        <v>0</v>
      </c>
      <c r="EC67" s="261">
        <v>0</v>
      </c>
      <c r="ED67" s="261">
        <v>2438883</v>
      </c>
      <c r="EE67" s="261">
        <v>2490501</v>
      </c>
      <c r="EF67" s="261">
        <v>0</v>
      </c>
      <c r="EG67" s="261">
        <v>0</v>
      </c>
      <c r="EH67" s="261">
        <v>0</v>
      </c>
      <c r="EI67" s="261">
        <v>0</v>
      </c>
      <c r="EJ67" s="261">
        <v>2479444</v>
      </c>
      <c r="EK67" s="261">
        <v>2531032</v>
      </c>
      <c r="EL67" s="261">
        <v>0</v>
      </c>
      <c r="EM67" s="261">
        <v>0</v>
      </c>
      <c r="EN67" s="261">
        <v>0</v>
      </c>
      <c r="EO67" s="261">
        <v>0</v>
      </c>
      <c r="EP67" s="261">
        <v>2521582</v>
      </c>
      <c r="EQ67" s="261">
        <v>2573214</v>
      </c>
      <c r="ER67" s="261">
        <v>0</v>
      </c>
      <c r="ES67" s="261">
        <v>0</v>
      </c>
      <c r="ET67" s="261">
        <v>0</v>
      </c>
      <c r="EU67" s="261">
        <v>0</v>
      </c>
      <c r="EV67" s="261">
        <v>2550413</v>
      </c>
      <c r="EW67" s="261">
        <v>2605082</v>
      </c>
      <c r="EX67" s="261">
        <v>0</v>
      </c>
      <c r="EY67" s="261">
        <v>0</v>
      </c>
      <c r="EZ67" s="261">
        <v>0</v>
      </c>
      <c r="FA67" s="261">
        <v>0</v>
      </c>
    </row>
    <row r="68" spans="1:164" s="190" customFormat="1" x14ac:dyDescent="0.2">
      <c r="A68" s="190" t="s">
        <v>73</v>
      </c>
      <c r="B68" s="261" t="e">
        <v>#N/A</v>
      </c>
      <c r="C68" s="261" t="e">
        <v>#N/A</v>
      </c>
      <c r="D68" s="261">
        <v>0</v>
      </c>
      <c r="E68" s="261">
        <v>0</v>
      </c>
      <c r="F68" s="261">
        <v>0</v>
      </c>
      <c r="G68" s="261">
        <v>0</v>
      </c>
      <c r="H68" s="261" t="e">
        <v>#N/A</v>
      </c>
      <c r="I68" s="261" t="e">
        <v>#N/A</v>
      </c>
      <c r="J68" s="261">
        <v>0</v>
      </c>
      <c r="K68" s="261">
        <v>0</v>
      </c>
      <c r="L68" s="261">
        <v>0</v>
      </c>
      <c r="M68" s="261">
        <v>0</v>
      </c>
      <c r="N68" s="261" t="e">
        <v>#N/A</v>
      </c>
      <c r="O68" s="261" t="e">
        <v>#N/A</v>
      </c>
      <c r="P68" s="261">
        <v>0</v>
      </c>
      <c r="Q68" s="261">
        <v>0</v>
      </c>
      <c r="R68" s="261">
        <v>0</v>
      </c>
      <c r="S68" s="261">
        <v>0</v>
      </c>
      <c r="T68" s="261" t="e">
        <v>#N/A</v>
      </c>
      <c r="U68" s="261" t="e">
        <v>#N/A</v>
      </c>
      <c r="V68" s="261">
        <v>0</v>
      </c>
      <c r="W68" s="261">
        <v>0</v>
      </c>
      <c r="X68" s="261">
        <v>0</v>
      </c>
      <c r="Y68" s="261">
        <v>0</v>
      </c>
      <c r="Z68" s="261" t="e">
        <v>#N/A</v>
      </c>
      <c r="AA68" s="261" t="e">
        <v>#N/A</v>
      </c>
      <c r="AB68" s="261">
        <v>0</v>
      </c>
      <c r="AC68" s="261">
        <v>0</v>
      </c>
      <c r="AD68" s="261">
        <v>0</v>
      </c>
      <c r="AE68" s="261">
        <v>0</v>
      </c>
      <c r="AF68" s="261" t="e">
        <v>#N/A</v>
      </c>
      <c r="AG68" s="261" t="e">
        <v>#N/A</v>
      </c>
      <c r="AH68" s="261">
        <v>0</v>
      </c>
      <c r="AI68" s="261">
        <v>0</v>
      </c>
      <c r="AJ68" s="261">
        <v>0</v>
      </c>
      <c r="AK68" s="261">
        <v>0</v>
      </c>
      <c r="AL68" s="261" t="e">
        <v>#N/A</v>
      </c>
      <c r="AM68" s="261" t="e">
        <v>#N/A</v>
      </c>
      <c r="AN68" s="261">
        <v>0</v>
      </c>
      <c r="AO68" s="261">
        <v>0</v>
      </c>
      <c r="AP68" s="261">
        <v>0</v>
      </c>
      <c r="AQ68" s="261">
        <v>0</v>
      </c>
      <c r="AR68" s="261" t="e">
        <v>#N/A</v>
      </c>
      <c r="AS68" s="261" t="e">
        <v>#N/A</v>
      </c>
      <c r="AT68" s="261">
        <v>0</v>
      </c>
      <c r="AU68" s="261">
        <v>0</v>
      </c>
      <c r="AV68" s="261">
        <v>0</v>
      </c>
      <c r="AW68" s="261">
        <v>0</v>
      </c>
      <c r="AX68" s="261" t="e">
        <v>#N/A</v>
      </c>
      <c r="AY68" s="261" t="e">
        <v>#N/A</v>
      </c>
      <c r="AZ68" s="261">
        <v>0</v>
      </c>
      <c r="BA68" s="261">
        <v>0</v>
      </c>
      <c r="BB68" s="261">
        <v>0</v>
      </c>
      <c r="BC68" s="261">
        <v>0</v>
      </c>
      <c r="BD68" s="261" t="e">
        <v>#N/A</v>
      </c>
      <c r="BE68" s="261" t="e">
        <v>#N/A</v>
      </c>
      <c r="BF68" s="261">
        <v>0</v>
      </c>
      <c r="BG68" s="261">
        <v>0</v>
      </c>
      <c r="BH68" s="261">
        <v>0</v>
      </c>
      <c r="BI68" s="261">
        <v>0</v>
      </c>
      <c r="BJ68" s="261" t="e">
        <v>#N/A</v>
      </c>
      <c r="BK68" s="261" t="e">
        <v>#N/A</v>
      </c>
      <c r="BL68" s="261">
        <v>0</v>
      </c>
      <c r="BM68" s="261">
        <v>0</v>
      </c>
      <c r="BN68" s="261">
        <v>0</v>
      </c>
      <c r="BO68" s="261">
        <v>0</v>
      </c>
      <c r="BP68" s="261" t="e">
        <v>#N/A</v>
      </c>
      <c r="BQ68" s="261" t="e">
        <v>#N/A</v>
      </c>
      <c r="BR68" s="261">
        <v>0</v>
      </c>
      <c r="BS68" s="261">
        <v>0</v>
      </c>
      <c r="BT68" s="261">
        <v>0</v>
      </c>
      <c r="BU68" s="261">
        <v>0</v>
      </c>
      <c r="BV68" s="261" t="e">
        <v>#N/A</v>
      </c>
      <c r="BW68" s="261" t="e">
        <v>#N/A</v>
      </c>
      <c r="BX68" s="261">
        <v>0</v>
      </c>
      <c r="BY68" s="261">
        <v>0</v>
      </c>
      <c r="BZ68" s="261">
        <v>0</v>
      </c>
      <c r="CA68" s="261">
        <v>0</v>
      </c>
      <c r="CB68" s="261" t="e">
        <v>#N/A</v>
      </c>
      <c r="CC68" s="261" t="e">
        <v>#N/A</v>
      </c>
      <c r="CD68" s="261">
        <v>0</v>
      </c>
      <c r="CE68" s="261">
        <v>0</v>
      </c>
      <c r="CF68" s="261">
        <v>0</v>
      </c>
      <c r="CG68" s="261">
        <v>0</v>
      </c>
      <c r="CH68" s="261" t="e">
        <v>#N/A</v>
      </c>
      <c r="CI68" s="261" t="e">
        <v>#N/A</v>
      </c>
      <c r="CJ68" s="261">
        <v>0</v>
      </c>
      <c r="CK68" s="261">
        <v>0</v>
      </c>
      <c r="CL68" s="261">
        <v>0</v>
      </c>
      <c r="CM68" s="261">
        <v>0</v>
      </c>
      <c r="CN68" s="261">
        <v>605520</v>
      </c>
      <c r="CO68" s="261">
        <v>615260</v>
      </c>
      <c r="CP68" s="261">
        <v>0</v>
      </c>
      <c r="CQ68" s="261">
        <v>0</v>
      </c>
      <c r="CR68" s="261">
        <v>0</v>
      </c>
      <c r="CS68" s="261">
        <v>0</v>
      </c>
      <c r="CT68" s="261">
        <v>611938</v>
      </c>
      <c r="CU68" s="261">
        <v>621711</v>
      </c>
      <c r="CV68" s="261">
        <v>0</v>
      </c>
      <c r="CW68" s="261">
        <v>0</v>
      </c>
      <c r="CX68" s="261">
        <v>0</v>
      </c>
      <c r="CY68" s="261">
        <v>0</v>
      </c>
      <c r="CZ68" s="261">
        <v>620820</v>
      </c>
      <c r="DA68" s="261">
        <v>629155</v>
      </c>
      <c r="DB68" s="261">
        <v>0</v>
      </c>
      <c r="DC68" s="261">
        <v>0</v>
      </c>
      <c r="DD68" s="261">
        <v>0</v>
      </c>
      <c r="DE68" s="261">
        <v>0</v>
      </c>
      <c r="DF68" s="261">
        <v>628768</v>
      </c>
      <c r="DG68" s="261">
        <v>635852</v>
      </c>
      <c r="DH68" s="261">
        <v>0</v>
      </c>
      <c r="DI68" s="261">
        <v>0</v>
      </c>
      <c r="DJ68" s="261">
        <v>0</v>
      </c>
      <c r="DK68" s="261">
        <v>0</v>
      </c>
      <c r="DL68" s="261">
        <v>636367</v>
      </c>
      <c r="DM68" s="261">
        <v>642647</v>
      </c>
      <c r="DN68" s="261">
        <v>0</v>
      </c>
      <c r="DO68" s="261">
        <v>0</v>
      </c>
      <c r="DP68" s="261">
        <v>0</v>
      </c>
      <c r="DQ68" s="261">
        <v>0</v>
      </c>
      <c r="DR68" s="261">
        <v>643603</v>
      </c>
      <c r="DS68" s="261">
        <v>648624</v>
      </c>
      <c r="DT68" s="261">
        <v>0</v>
      </c>
      <c r="DU68" s="261">
        <v>0</v>
      </c>
      <c r="DV68" s="261">
        <v>0</v>
      </c>
      <c r="DW68" s="261">
        <v>0</v>
      </c>
      <c r="DX68" s="261">
        <v>655392</v>
      </c>
      <c r="DY68" s="261">
        <v>658747</v>
      </c>
      <c r="DZ68" s="261">
        <v>0</v>
      </c>
      <c r="EA68" s="261">
        <v>0</v>
      </c>
      <c r="EB68" s="261">
        <v>0</v>
      </c>
      <c r="EC68" s="261">
        <v>0</v>
      </c>
      <c r="ED68" s="261">
        <v>666488</v>
      </c>
      <c r="EE68" s="261">
        <v>668302</v>
      </c>
      <c r="EF68" s="261">
        <v>0</v>
      </c>
      <c r="EG68" s="261">
        <v>0</v>
      </c>
      <c r="EH68" s="261">
        <v>0</v>
      </c>
      <c r="EI68" s="261">
        <v>0</v>
      </c>
      <c r="EJ68" s="261">
        <v>676085</v>
      </c>
      <c r="EK68" s="261">
        <v>676740</v>
      </c>
      <c r="EL68" s="261">
        <v>0</v>
      </c>
      <c r="EM68" s="261">
        <v>0</v>
      </c>
      <c r="EN68" s="261">
        <v>0</v>
      </c>
      <c r="EO68" s="261">
        <v>0</v>
      </c>
      <c r="EP68" s="261">
        <v>684444</v>
      </c>
      <c r="EQ68" s="261">
        <v>685510</v>
      </c>
      <c r="ER68" s="261">
        <v>0</v>
      </c>
      <c r="ES68" s="261">
        <v>0</v>
      </c>
      <c r="ET68" s="261">
        <v>0</v>
      </c>
      <c r="EU68" s="261">
        <v>0</v>
      </c>
      <c r="EV68" s="261">
        <v>688899</v>
      </c>
      <c r="EW68" s="261">
        <v>690989</v>
      </c>
      <c r="EX68" s="261">
        <v>0</v>
      </c>
      <c r="EY68" s="261">
        <v>0</v>
      </c>
      <c r="EZ68" s="261">
        <v>0</v>
      </c>
      <c r="FA68" s="261">
        <v>0</v>
      </c>
    </row>
    <row r="69" spans="1:164" s="190" customFormat="1" x14ac:dyDescent="0.2">
      <c r="A69" s="190" t="s">
        <v>74</v>
      </c>
      <c r="B69" s="261" t="e">
        <v>#N/A</v>
      </c>
      <c r="C69" s="261" t="e">
        <v>#N/A</v>
      </c>
      <c r="D69" s="261">
        <v>0</v>
      </c>
      <c r="E69" s="261">
        <v>0</v>
      </c>
      <c r="F69" s="261">
        <v>0</v>
      </c>
      <c r="G69" s="261">
        <v>0</v>
      </c>
      <c r="H69" s="261" t="e">
        <v>#N/A</v>
      </c>
      <c r="I69" s="261" t="e">
        <v>#N/A</v>
      </c>
      <c r="J69" s="261">
        <v>0</v>
      </c>
      <c r="K69" s="261">
        <v>0</v>
      </c>
      <c r="L69" s="261">
        <v>0</v>
      </c>
      <c r="M69" s="261">
        <v>0</v>
      </c>
      <c r="N69" s="261" t="e">
        <v>#N/A</v>
      </c>
      <c r="O69" s="261" t="e">
        <v>#N/A</v>
      </c>
      <c r="P69" s="261">
        <v>0</v>
      </c>
      <c r="Q69" s="261">
        <v>0</v>
      </c>
      <c r="R69" s="261">
        <v>0</v>
      </c>
      <c r="S69" s="261">
        <v>0</v>
      </c>
      <c r="T69" s="261" t="e">
        <v>#N/A</v>
      </c>
      <c r="U69" s="261" t="e">
        <v>#N/A</v>
      </c>
      <c r="V69" s="261">
        <v>0</v>
      </c>
      <c r="W69" s="261">
        <v>0</v>
      </c>
      <c r="X69" s="261">
        <v>0</v>
      </c>
      <c r="Y69" s="261">
        <v>0</v>
      </c>
      <c r="Z69" s="261" t="e">
        <v>#N/A</v>
      </c>
      <c r="AA69" s="261" t="e">
        <v>#N/A</v>
      </c>
      <c r="AB69" s="261">
        <v>0</v>
      </c>
      <c r="AC69" s="261">
        <v>0</v>
      </c>
      <c r="AD69" s="261">
        <v>0</v>
      </c>
      <c r="AE69" s="261">
        <v>0</v>
      </c>
      <c r="AF69" s="261" t="e">
        <v>#N/A</v>
      </c>
      <c r="AG69" s="261" t="e">
        <v>#N/A</v>
      </c>
      <c r="AH69" s="261">
        <v>0</v>
      </c>
      <c r="AI69" s="261">
        <v>0</v>
      </c>
      <c r="AJ69" s="261">
        <v>0</v>
      </c>
      <c r="AK69" s="261">
        <v>0</v>
      </c>
      <c r="AL69" s="261" t="e">
        <v>#N/A</v>
      </c>
      <c r="AM69" s="261" t="e">
        <v>#N/A</v>
      </c>
      <c r="AN69" s="261">
        <v>0</v>
      </c>
      <c r="AO69" s="261">
        <v>0</v>
      </c>
      <c r="AP69" s="261">
        <v>0</v>
      </c>
      <c r="AQ69" s="261">
        <v>0</v>
      </c>
      <c r="AR69" s="261" t="e">
        <v>#N/A</v>
      </c>
      <c r="AS69" s="261" t="e">
        <v>#N/A</v>
      </c>
      <c r="AT69" s="261">
        <v>0</v>
      </c>
      <c r="AU69" s="261">
        <v>0</v>
      </c>
      <c r="AV69" s="261">
        <v>0</v>
      </c>
      <c r="AW69" s="261">
        <v>0</v>
      </c>
      <c r="AX69" s="261" t="e">
        <v>#N/A</v>
      </c>
      <c r="AY69" s="261" t="e">
        <v>#N/A</v>
      </c>
      <c r="AZ69" s="261">
        <v>0</v>
      </c>
      <c r="BA69" s="261">
        <v>0</v>
      </c>
      <c r="BB69" s="261">
        <v>0</v>
      </c>
      <c r="BC69" s="261">
        <v>0</v>
      </c>
      <c r="BD69" s="261" t="e">
        <v>#N/A</v>
      </c>
      <c r="BE69" s="261" t="e">
        <v>#N/A</v>
      </c>
      <c r="BF69" s="261">
        <v>0</v>
      </c>
      <c r="BG69" s="261">
        <v>0</v>
      </c>
      <c r="BH69" s="261">
        <v>0</v>
      </c>
      <c r="BI69" s="261">
        <v>0</v>
      </c>
      <c r="BJ69" s="261" t="e">
        <v>#N/A</v>
      </c>
      <c r="BK69" s="261" t="e">
        <v>#N/A</v>
      </c>
      <c r="BL69" s="261">
        <v>0</v>
      </c>
      <c r="BM69" s="261">
        <v>0</v>
      </c>
      <c r="BN69" s="261">
        <v>0</v>
      </c>
      <c r="BO69" s="261">
        <v>0</v>
      </c>
      <c r="BP69" s="261" t="e">
        <v>#N/A</v>
      </c>
      <c r="BQ69" s="261" t="e">
        <v>#N/A</v>
      </c>
      <c r="BR69" s="261">
        <v>0</v>
      </c>
      <c r="BS69" s="261">
        <v>0</v>
      </c>
      <c r="BT69" s="261">
        <v>0</v>
      </c>
      <c r="BU69" s="261">
        <v>0</v>
      </c>
      <c r="BV69" s="261" t="e">
        <v>#N/A</v>
      </c>
      <c r="BW69" s="261" t="e">
        <v>#N/A</v>
      </c>
      <c r="BX69" s="261">
        <v>0</v>
      </c>
      <c r="BY69" s="261">
        <v>0</v>
      </c>
      <c r="BZ69" s="261">
        <v>0</v>
      </c>
      <c r="CA69" s="261">
        <v>0</v>
      </c>
      <c r="CB69" s="261" t="e">
        <v>#N/A</v>
      </c>
      <c r="CC69" s="261" t="e">
        <v>#N/A</v>
      </c>
      <c r="CD69" s="261">
        <v>0</v>
      </c>
      <c r="CE69" s="261">
        <v>0</v>
      </c>
      <c r="CF69" s="261">
        <v>0</v>
      </c>
      <c r="CG69" s="261">
        <v>0</v>
      </c>
      <c r="CH69" s="261" t="e">
        <v>#N/A</v>
      </c>
      <c r="CI69" s="261" t="e">
        <v>#N/A</v>
      </c>
      <c r="CJ69" s="261">
        <v>0</v>
      </c>
      <c r="CK69" s="261">
        <v>0</v>
      </c>
      <c r="CL69" s="261">
        <v>0</v>
      </c>
      <c r="CM69" s="261">
        <v>0</v>
      </c>
      <c r="CN69" s="261">
        <v>371823</v>
      </c>
      <c r="CO69" s="261">
        <v>381212</v>
      </c>
      <c r="CP69" s="261">
        <v>0</v>
      </c>
      <c r="CQ69" s="261">
        <v>0</v>
      </c>
      <c r="CR69" s="261">
        <v>0</v>
      </c>
      <c r="CS69" s="261">
        <v>0</v>
      </c>
      <c r="CT69" s="261">
        <v>373751</v>
      </c>
      <c r="CU69" s="261">
        <v>381954</v>
      </c>
      <c r="CV69" s="261">
        <v>0</v>
      </c>
      <c r="CW69" s="261">
        <v>0</v>
      </c>
      <c r="CX69" s="261">
        <v>0</v>
      </c>
      <c r="CY69" s="261">
        <v>0</v>
      </c>
      <c r="CZ69" s="261">
        <v>375070</v>
      </c>
      <c r="DA69" s="261">
        <v>383308</v>
      </c>
      <c r="DB69" s="261">
        <v>0</v>
      </c>
      <c r="DC69" s="261">
        <v>0</v>
      </c>
      <c r="DD69" s="261">
        <v>0</v>
      </c>
      <c r="DE69" s="261">
        <v>0</v>
      </c>
      <c r="DF69" s="261">
        <v>375053</v>
      </c>
      <c r="DG69" s="261">
        <v>383491</v>
      </c>
      <c r="DH69" s="261">
        <v>0</v>
      </c>
      <c r="DI69" s="261">
        <v>0</v>
      </c>
      <c r="DJ69" s="261">
        <v>0</v>
      </c>
      <c r="DK69" s="261">
        <v>0</v>
      </c>
      <c r="DL69" s="261">
        <v>375294</v>
      </c>
      <c r="DM69" s="261">
        <v>383682</v>
      </c>
      <c r="DN69" s="261">
        <v>0</v>
      </c>
      <c r="DO69" s="261">
        <v>0</v>
      </c>
      <c r="DP69" s="261">
        <v>0</v>
      </c>
      <c r="DQ69" s="261">
        <v>0</v>
      </c>
      <c r="DR69" s="261">
        <v>375136</v>
      </c>
      <c r="DS69" s="261">
        <v>383706</v>
      </c>
      <c r="DT69" s="261">
        <v>0</v>
      </c>
      <c r="DU69" s="261">
        <v>0</v>
      </c>
      <c r="DV69" s="261">
        <v>0</v>
      </c>
      <c r="DW69" s="261">
        <v>0</v>
      </c>
      <c r="DX69" s="261">
        <v>377460</v>
      </c>
      <c r="DY69" s="261">
        <v>385890</v>
      </c>
      <c r="DZ69" s="261">
        <v>0</v>
      </c>
      <c r="EA69" s="261">
        <v>0</v>
      </c>
      <c r="EB69" s="261">
        <v>0</v>
      </c>
      <c r="EC69" s="261">
        <v>0</v>
      </c>
      <c r="ED69" s="261">
        <v>379310</v>
      </c>
      <c r="EE69" s="261">
        <v>387311</v>
      </c>
      <c r="EF69" s="261">
        <v>0</v>
      </c>
      <c r="EG69" s="261">
        <v>0</v>
      </c>
      <c r="EH69" s="261">
        <v>0</v>
      </c>
      <c r="EI69" s="261">
        <v>0</v>
      </c>
      <c r="EJ69" s="261">
        <v>381039</v>
      </c>
      <c r="EK69" s="261">
        <v>389262</v>
      </c>
      <c r="EL69" s="261">
        <v>0</v>
      </c>
      <c r="EM69" s="261">
        <v>0</v>
      </c>
      <c r="EN69" s="261">
        <v>0</v>
      </c>
      <c r="EO69" s="261">
        <v>0</v>
      </c>
      <c r="EP69" s="261">
        <v>384543</v>
      </c>
      <c r="EQ69" s="261">
        <v>392585</v>
      </c>
      <c r="ER69" s="261">
        <v>0</v>
      </c>
      <c r="ES69" s="261">
        <v>0</v>
      </c>
      <c r="ET69" s="261">
        <v>0</v>
      </c>
      <c r="EU69" s="261">
        <v>0</v>
      </c>
      <c r="EV69" s="261">
        <v>387740</v>
      </c>
      <c r="EW69" s="261">
        <v>395256</v>
      </c>
      <c r="EX69" s="261">
        <v>0</v>
      </c>
      <c r="EY69" s="261">
        <v>0</v>
      </c>
      <c r="EZ69" s="261">
        <v>0</v>
      </c>
      <c r="FA69" s="261">
        <v>0</v>
      </c>
    </row>
    <row r="70" spans="1:164" x14ac:dyDescent="0.2">
      <c r="A70" s="190" t="s">
        <v>327</v>
      </c>
      <c r="B70" s="261" t="e">
        <v>#N/A</v>
      </c>
      <c r="C70" s="261" t="e">
        <v>#N/A</v>
      </c>
      <c r="D70" s="261">
        <v>0</v>
      </c>
      <c r="E70" s="261">
        <v>0</v>
      </c>
      <c r="F70" s="261">
        <v>0</v>
      </c>
      <c r="G70" s="261">
        <v>0</v>
      </c>
      <c r="H70" s="261" t="e">
        <v>#N/A</v>
      </c>
      <c r="I70" s="261" t="e">
        <v>#N/A</v>
      </c>
      <c r="J70" s="261">
        <v>0</v>
      </c>
      <c r="K70" s="261">
        <v>0</v>
      </c>
      <c r="L70" s="261">
        <v>0</v>
      </c>
      <c r="M70" s="261">
        <v>0</v>
      </c>
      <c r="N70" s="261" t="e">
        <v>#N/A</v>
      </c>
      <c r="O70" s="261" t="e">
        <v>#N/A</v>
      </c>
      <c r="P70" s="261">
        <v>0</v>
      </c>
      <c r="Q70" s="261">
        <v>0</v>
      </c>
      <c r="R70" s="261">
        <v>0</v>
      </c>
      <c r="S70" s="261">
        <v>0</v>
      </c>
      <c r="T70" s="261" t="e">
        <v>#N/A</v>
      </c>
      <c r="U70" s="261" t="e">
        <v>#N/A</v>
      </c>
      <c r="V70" s="261">
        <v>0</v>
      </c>
      <c r="W70" s="261">
        <v>0</v>
      </c>
      <c r="X70" s="261">
        <v>0</v>
      </c>
      <c r="Y70" s="261">
        <v>0</v>
      </c>
      <c r="Z70" s="261" t="e">
        <v>#N/A</v>
      </c>
      <c r="AA70" s="261" t="e">
        <v>#N/A</v>
      </c>
      <c r="AB70" s="261">
        <v>0</v>
      </c>
      <c r="AC70" s="261">
        <v>0</v>
      </c>
      <c r="AD70" s="261">
        <v>0</v>
      </c>
      <c r="AE70" s="261">
        <v>0</v>
      </c>
      <c r="AF70" s="261" t="e">
        <v>#N/A</v>
      </c>
      <c r="AG70" s="261" t="e">
        <v>#N/A</v>
      </c>
      <c r="AH70" s="261">
        <v>0</v>
      </c>
      <c r="AI70" s="261">
        <v>0</v>
      </c>
      <c r="AJ70" s="261">
        <v>0</v>
      </c>
      <c r="AK70" s="261">
        <v>0</v>
      </c>
      <c r="AL70" s="261" t="e">
        <v>#N/A</v>
      </c>
      <c r="AM70" s="261" t="e">
        <v>#N/A</v>
      </c>
      <c r="AN70" s="261">
        <v>0</v>
      </c>
      <c r="AO70" s="261">
        <v>0</v>
      </c>
      <c r="AP70" s="261">
        <v>0</v>
      </c>
      <c r="AQ70" s="261">
        <v>0</v>
      </c>
      <c r="AR70" s="261" t="e">
        <v>#N/A</v>
      </c>
      <c r="AS70" s="261" t="e">
        <v>#N/A</v>
      </c>
      <c r="AT70" s="261">
        <v>0</v>
      </c>
      <c r="AU70" s="261">
        <v>0</v>
      </c>
      <c r="AV70" s="261">
        <v>0</v>
      </c>
      <c r="AW70" s="261">
        <v>0</v>
      </c>
      <c r="AX70" s="261" t="e">
        <v>#N/A</v>
      </c>
      <c r="AY70" s="261" t="e">
        <v>#N/A</v>
      </c>
      <c r="AZ70" s="261">
        <v>0</v>
      </c>
      <c r="BA70" s="261">
        <v>0</v>
      </c>
      <c r="BB70" s="261">
        <v>0</v>
      </c>
      <c r="BC70" s="261">
        <v>0</v>
      </c>
      <c r="BD70" s="261" t="e">
        <v>#N/A</v>
      </c>
      <c r="BE70" s="261" t="e">
        <v>#N/A</v>
      </c>
      <c r="BF70" s="261">
        <v>0</v>
      </c>
      <c r="BG70" s="261">
        <v>0</v>
      </c>
      <c r="BH70" s="261">
        <v>0</v>
      </c>
      <c r="BI70" s="261">
        <v>0</v>
      </c>
      <c r="BJ70" s="261" t="e">
        <v>#N/A</v>
      </c>
      <c r="BK70" s="261" t="e">
        <v>#N/A</v>
      </c>
      <c r="BL70" s="261">
        <v>0</v>
      </c>
      <c r="BM70" s="261">
        <v>0</v>
      </c>
      <c r="BN70" s="261">
        <v>0</v>
      </c>
      <c r="BO70" s="261">
        <v>0</v>
      </c>
      <c r="BP70" s="261" t="e">
        <v>#N/A</v>
      </c>
      <c r="BQ70" s="261" t="e">
        <v>#N/A</v>
      </c>
      <c r="BR70" s="261">
        <v>0</v>
      </c>
      <c r="BS70" s="261">
        <v>0</v>
      </c>
      <c r="BT70" s="261">
        <v>0</v>
      </c>
      <c r="BU70" s="261">
        <v>0</v>
      </c>
      <c r="BV70" s="261" t="e">
        <v>#N/A</v>
      </c>
      <c r="BW70" s="261" t="e">
        <v>#N/A</v>
      </c>
      <c r="BX70" s="261">
        <v>0</v>
      </c>
      <c r="BY70" s="261">
        <v>0</v>
      </c>
      <c r="BZ70" s="261">
        <v>0</v>
      </c>
      <c r="CA70" s="261">
        <v>0</v>
      </c>
      <c r="CB70" s="261" t="e">
        <v>#N/A</v>
      </c>
      <c r="CC70" s="261" t="e">
        <v>#N/A</v>
      </c>
      <c r="CD70" s="261">
        <v>0</v>
      </c>
      <c r="CE70" s="261">
        <v>0</v>
      </c>
      <c r="CF70" s="261">
        <v>0</v>
      </c>
      <c r="CG70" s="261">
        <v>0</v>
      </c>
      <c r="CH70" s="261" t="e">
        <v>#N/A</v>
      </c>
      <c r="CI70" s="261" t="e">
        <v>#N/A</v>
      </c>
      <c r="CJ70" s="261">
        <v>0</v>
      </c>
      <c r="CK70" s="261">
        <v>0</v>
      </c>
      <c r="CL70" s="261">
        <v>0</v>
      </c>
      <c r="CM70" s="261">
        <v>0</v>
      </c>
      <c r="CN70" s="261">
        <v>257473</v>
      </c>
      <c r="CO70" s="261">
        <v>264536</v>
      </c>
      <c r="CP70" s="261">
        <v>0</v>
      </c>
      <c r="CQ70" s="261">
        <v>0</v>
      </c>
      <c r="CR70" s="261">
        <v>0</v>
      </c>
      <c r="CS70" s="261">
        <v>0</v>
      </c>
      <c r="CT70" s="261">
        <v>259089</v>
      </c>
      <c r="CU70" s="261">
        <v>265910</v>
      </c>
      <c r="CV70" s="261">
        <v>0</v>
      </c>
      <c r="CW70" s="261">
        <v>0</v>
      </c>
      <c r="CX70" s="261">
        <v>0</v>
      </c>
      <c r="CY70" s="261">
        <v>0</v>
      </c>
      <c r="CZ70" s="261">
        <v>259953</v>
      </c>
      <c r="DA70" s="261">
        <v>266392</v>
      </c>
      <c r="DB70" s="261">
        <v>0</v>
      </c>
      <c r="DC70" s="261">
        <v>0</v>
      </c>
      <c r="DD70" s="261">
        <v>0</v>
      </c>
      <c r="DE70" s="261">
        <v>0</v>
      </c>
      <c r="DF70" s="261">
        <v>260496</v>
      </c>
      <c r="DG70" s="261">
        <v>266618</v>
      </c>
      <c r="DH70" s="261">
        <v>0</v>
      </c>
      <c r="DI70" s="261">
        <v>0</v>
      </c>
      <c r="DJ70" s="261">
        <v>0</v>
      </c>
      <c r="DK70" s="261">
        <v>0</v>
      </c>
      <c r="DL70" s="261">
        <v>261359</v>
      </c>
      <c r="DM70" s="261">
        <v>266800</v>
      </c>
      <c r="DN70" s="261">
        <v>0</v>
      </c>
      <c r="DO70" s="261">
        <v>0</v>
      </c>
      <c r="DP70" s="261">
        <v>0</v>
      </c>
      <c r="DQ70" s="261">
        <v>0</v>
      </c>
      <c r="DR70" s="261">
        <v>261594</v>
      </c>
      <c r="DS70" s="261">
        <v>266523</v>
      </c>
      <c r="DT70" s="261">
        <v>0</v>
      </c>
      <c r="DU70" s="261">
        <v>0</v>
      </c>
      <c r="DV70" s="261">
        <v>0</v>
      </c>
      <c r="DW70" s="261">
        <v>0</v>
      </c>
      <c r="DX70" s="261">
        <v>262513</v>
      </c>
      <c r="DY70" s="261">
        <v>266913</v>
      </c>
      <c r="DZ70" s="261">
        <v>0</v>
      </c>
      <c r="EA70" s="261">
        <v>0</v>
      </c>
      <c r="EB70" s="261">
        <v>0</v>
      </c>
      <c r="EC70" s="261">
        <v>0</v>
      </c>
      <c r="ED70" s="261">
        <v>261830</v>
      </c>
      <c r="EE70" s="261">
        <v>266419</v>
      </c>
      <c r="EF70" s="261">
        <v>0</v>
      </c>
      <c r="EG70" s="261">
        <v>0</v>
      </c>
      <c r="EH70" s="261">
        <v>0</v>
      </c>
      <c r="EI70" s="261">
        <v>0</v>
      </c>
      <c r="EJ70" s="261">
        <v>260158</v>
      </c>
      <c r="EK70" s="261">
        <v>265402</v>
      </c>
      <c r="EL70" s="261">
        <v>0</v>
      </c>
      <c r="EM70" s="261">
        <v>0</v>
      </c>
      <c r="EN70" s="261">
        <v>0</v>
      </c>
      <c r="EO70" s="261">
        <v>0</v>
      </c>
      <c r="EP70" s="261">
        <v>258929</v>
      </c>
      <c r="EQ70" s="261">
        <v>264498</v>
      </c>
      <c r="ER70" s="261">
        <v>0</v>
      </c>
      <c r="ES70" s="261">
        <v>0</v>
      </c>
      <c r="ET70" s="261">
        <v>0</v>
      </c>
      <c r="EU70" s="261">
        <v>0</v>
      </c>
      <c r="EV70" s="261">
        <v>257651</v>
      </c>
      <c r="EW70" s="261">
        <v>263708</v>
      </c>
      <c r="EX70" s="261">
        <v>0</v>
      </c>
      <c r="EY70" s="261">
        <v>0</v>
      </c>
      <c r="EZ70" s="261">
        <v>0</v>
      </c>
      <c r="FA70" s="261">
        <v>0</v>
      </c>
    </row>
    <row r="71" spans="1:164" x14ac:dyDescent="0.2">
      <c r="A71" s="190" t="s">
        <v>321</v>
      </c>
      <c r="B71" s="261" t="e">
        <v>#N/A</v>
      </c>
      <c r="C71" s="261" t="e">
        <v>#N/A</v>
      </c>
      <c r="D71" s="261">
        <v>0</v>
      </c>
      <c r="E71" s="261">
        <v>0</v>
      </c>
      <c r="F71" s="261">
        <v>0</v>
      </c>
      <c r="G71" s="261">
        <v>0</v>
      </c>
      <c r="H71" s="261" t="e">
        <v>#N/A</v>
      </c>
      <c r="I71" s="261" t="e">
        <v>#N/A</v>
      </c>
      <c r="J71" s="261">
        <v>0</v>
      </c>
      <c r="K71" s="261">
        <v>0</v>
      </c>
      <c r="L71" s="261">
        <v>0</v>
      </c>
      <c r="M71" s="261">
        <v>0</v>
      </c>
      <c r="N71" s="261" t="e">
        <v>#N/A</v>
      </c>
      <c r="O71" s="261" t="e">
        <v>#N/A</v>
      </c>
      <c r="P71" s="261">
        <v>0</v>
      </c>
      <c r="Q71" s="261">
        <v>0</v>
      </c>
      <c r="R71" s="261">
        <v>0</v>
      </c>
      <c r="S71" s="261">
        <v>0</v>
      </c>
      <c r="T71" s="261" t="e">
        <v>#N/A</v>
      </c>
      <c r="U71" s="261" t="e">
        <v>#N/A</v>
      </c>
      <c r="V71" s="261">
        <v>0</v>
      </c>
      <c r="W71" s="261">
        <v>0</v>
      </c>
      <c r="X71" s="261">
        <v>0</v>
      </c>
      <c r="Y71" s="261">
        <v>0</v>
      </c>
      <c r="Z71" s="261" t="e">
        <v>#N/A</v>
      </c>
      <c r="AA71" s="261" t="e">
        <v>#N/A</v>
      </c>
      <c r="AB71" s="261">
        <v>0</v>
      </c>
      <c r="AC71" s="261">
        <v>0</v>
      </c>
      <c r="AD71" s="261">
        <v>0</v>
      </c>
      <c r="AE71" s="261">
        <v>0</v>
      </c>
      <c r="AF71" s="261" t="e">
        <v>#N/A</v>
      </c>
      <c r="AG71" s="261" t="e">
        <v>#N/A</v>
      </c>
      <c r="AH71" s="261">
        <v>0</v>
      </c>
      <c r="AI71" s="261">
        <v>0</v>
      </c>
      <c r="AJ71" s="261">
        <v>0</v>
      </c>
      <c r="AK71" s="261">
        <v>0</v>
      </c>
      <c r="AL71" s="261" t="e">
        <v>#N/A</v>
      </c>
      <c r="AM71" s="261" t="e">
        <v>#N/A</v>
      </c>
      <c r="AN71" s="261">
        <v>0</v>
      </c>
      <c r="AO71" s="261">
        <v>0</v>
      </c>
      <c r="AP71" s="261">
        <v>0</v>
      </c>
      <c r="AQ71" s="261">
        <v>0</v>
      </c>
      <c r="AR71" s="261" t="e">
        <v>#N/A</v>
      </c>
      <c r="AS71" s="261" t="e">
        <v>#N/A</v>
      </c>
      <c r="AT71" s="261">
        <v>0</v>
      </c>
      <c r="AU71" s="261">
        <v>0</v>
      </c>
      <c r="AV71" s="261">
        <v>0</v>
      </c>
      <c r="AW71" s="261">
        <v>0</v>
      </c>
      <c r="AX71" s="261" t="e">
        <v>#N/A</v>
      </c>
      <c r="AY71" s="261" t="e">
        <v>#N/A</v>
      </c>
      <c r="AZ71" s="261">
        <v>0</v>
      </c>
      <c r="BA71" s="261">
        <v>0</v>
      </c>
      <c r="BB71" s="261">
        <v>0</v>
      </c>
      <c r="BC71" s="261">
        <v>0</v>
      </c>
      <c r="BD71" s="261" t="e">
        <v>#N/A</v>
      </c>
      <c r="BE71" s="261" t="e">
        <v>#N/A</v>
      </c>
      <c r="BF71" s="261">
        <v>0</v>
      </c>
      <c r="BG71" s="261">
        <v>0</v>
      </c>
      <c r="BH71" s="261">
        <v>0</v>
      </c>
      <c r="BI71" s="261">
        <v>0</v>
      </c>
      <c r="BJ71" s="261" t="e">
        <v>#N/A</v>
      </c>
      <c r="BK71" s="261" t="e">
        <v>#N/A</v>
      </c>
      <c r="BL71" s="261">
        <v>0</v>
      </c>
      <c r="BM71" s="261">
        <v>0</v>
      </c>
      <c r="BN71" s="261">
        <v>0</v>
      </c>
      <c r="BO71" s="261">
        <v>0</v>
      </c>
      <c r="BP71" s="261" t="e">
        <v>#N/A</v>
      </c>
      <c r="BQ71" s="261" t="e">
        <v>#N/A</v>
      </c>
      <c r="BR71" s="261">
        <v>0</v>
      </c>
      <c r="BS71" s="261">
        <v>0</v>
      </c>
      <c r="BT71" s="261">
        <v>0</v>
      </c>
      <c r="BU71" s="261">
        <v>0</v>
      </c>
      <c r="BV71" s="261" t="e">
        <v>#N/A</v>
      </c>
      <c r="BW71" s="261" t="e">
        <v>#N/A</v>
      </c>
      <c r="BX71" s="261">
        <v>0</v>
      </c>
      <c r="BY71" s="261">
        <v>0</v>
      </c>
      <c r="BZ71" s="261">
        <v>0</v>
      </c>
      <c r="CA71" s="261">
        <v>0</v>
      </c>
      <c r="CB71" s="261" t="e">
        <v>#N/A</v>
      </c>
      <c r="CC71" s="261" t="e">
        <v>#N/A</v>
      </c>
      <c r="CD71" s="261">
        <v>0</v>
      </c>
      <c r="CE71" s="261">
        <v>0</v>
      </c>
      <c r="CF71" s="261">
        <v>0</v>
      </c>
      <c r="CG71" s="261">
        <v>0</v>
      </c>
      <c r="CH71" s="261" t="e">
        <v>#N/A</v>
      </c>
      <c r="CI71" s="261" t="e">
        <v>#N/A</v>
      </c>
      <c r="CJ71" s="261">
        <v>0</v>
      </c>
      <c r="CK71" s="261">
        <v>0</v>
      </c>
      <c r="CL71" s="261">
        <v>0</v>
      </c>
      <c r="CM71" s="261">
        <v>0</v>
      </c>
      <c r="CN71" s="261">
        <v>22253</v>
      </c>
      <c r="CO71" s="261">
        <v>21032</v>
      </c>
      <c r="CP71" s="261">
        <v>0</v>
      </c>
      <c r="CQ71" s="261">
        <v>0</v>
      </c>
      <c r="CR71" s="261">
        <v>0</v>
      </c>
      <c r="CS71" s="261">
        <v>0</v>
      </c>
      <c r="CT71" s="261">
        <v>22340</v>
      </c>
      <c r="CU71" s="261">
        <v>21164</v>
      </c>
      <c r="CV71" s="261">
        <v>0</v>
      </c>
      <c r="CW71" s="261">
        <v>0</v>
      </c>
      <c r="CX71" s="261">
        <v>0</v>
      </c>
      <c r="CY71" s="261">
        <v>0</v>
      </c>
      <c r="CZ71" s="261">
        <v>22391</v>
      </c>
      <c r="DA71" s="261">
        <v>21257</v>
      </c>
      <c r="DB71" s="261">
        <v>0</v>
      </c>
      <c r="DC71" s="261">
        <v>0</v>
      </c>
      <c r="DD71" s="261">
        <v>0</v>
      </c>
      <c r="DE71" s="261">
        <v>0</v>
      </c>
      <c r="DF71" s="261">
        <v>22442</v>
      </c>
      <c r="DG71" s="261">
        <v>21363</v>
      </c>
      <c r="DH71" s="261">
        <v>0</v>
      </c>
      <c r="DI71" s="261">
        <v>0</v>
      </c>
      <c r="DJ71" s="261">
        <v>0</v>
      </c>
      <c r="DK71" s="261">
        <v>0</v>
      </c>
      <c r="DL71" s="261">
        <v>22469</v>
      </c>
      <c r="DM71" s="261">
        <v>21415</v>
      </c>
      <c r="DN71" s="261">
        <v>0</v>
      </c>
      <c r="DO71" s="261">
        <v>0</v>
      </c>
      <c r="DP71" s="261">
        <v>0</v>
      </c>
      <c r="DQ71" s="261">
        <v>0</v>
      </c>
      <c r="DR71" s="261">
        <v>22624</v>
      </c>
      <c r="DS71" s="261">
        <v>21613</v>
      </c>
      <c r="DT71" s="261">
        <v>0</v>
      </c>
      <c r="DU71" s="261">
        <v>0</v>
      </c>
      <c r="DV71" s="261">
        <v>0</v>
      </c>
      <c r="DW71" s="261">
        <v>0</v>
      </c>
      <c r="DX71" s="261">
        <v>22964</v>
      </c>
      <c r="DY71" s="261">
        <v>21685</v>
      </c>
      <c r="DZ71" s="261">
        <v>0</v>
      </c>
      <c r="EA71" s="261">
        <v>0</v>
      </c>
      <c r="EB71" s="261">
        <v>0</v>
      </c>
      <c r="EC71" s="261">
        <v>0</v>
      </c>
      <c r="ED71" s="261">
        <v>23089</v>
      </c>
      <c r="EE71" s="261">
        <v>21802</v>
      </c>
      <c r="EF71" s="261">
        <v>0</v>
      </c>
      <c r="EG71" s="261">
        <v>0</v>
      </c>
      <c r="EH71" s="261">
        <v>0</v>
      </c>
      <c r="EI71" s="261">
        <v>0</v>
      </c>
      <c r="EJ71" s="261">
        <v>23173</v>
      </c>
      <c r="EK71" s="261">
        <v>21808</v>
      </c>
      <c r="EL71" s="261">
        <v>0</v>
      </c>
      <c r="EM71" s="261">
        <v>0</v>
      </c>
      <c r="EN71" s="261">
        <v>0</v>
      </c>
      <c r="EO71" s="261">
        <v>0</v>
      </c>
      <c r="EP71" s="261">
        <v>23167</v>
      </c>
      <c r="EQ71" s="261">
        <v>21903</v>
      </c>
      <c r="ER71" s="261">
        <v>0</v>
      </c>
      <c r="ES71" s="261">
        <v>0</v>
      </c>
      <c r="ET71" s="261">
        <v>0</v>
      </c>
      <c r="EU71" s="261">
        <v>0</v>
      </c>
      <c r="EV71" s="261">
        <v>23291</v>
      </c>
      <c r="EW71" s="261">
        <v>22055</v>
      </c>
      <c r="EX71" s="261">
        <v>0</v>
      </c>
      <c r="EY71" s="261">
        <v>0</v>
      </c>
      <c r="EZ71" s="261">
        <v>0</v>
      </c>
      <c r="FA71" s="261">
        <v>0</v>
      </c>
    </row>
    <row r="72" spans="1:164" x14ac:dyDescent="0.2">
      <c r="A72" s="190" t="s">
        <v>76</v>
      </c>
      <c r="B72" s="261">
        <v>0</v>
      </c>
      <c r="C72" s="261">
        <v>0</v>
      </c>
      <c r="D72" s="261">
        <v>0</v>
      </c>
      <c r="E72" s="261">
        <v>0</v>
      </c>
      <c r="F72" s="261">
        <v>0</v>
      </c>
      <c r="G72" s="261">
        <v>0</v>
      </c>
      <c r="H72" s="261">
        <v>0</v>
      </c>
      <c r="I72" s="261">
        <v>0</v>
      </c>
      <c r="J72" s="261">
        <v>0</v>
      </c>
      <c r="K72" s="261">
        <v>0</v>
      </c>
      <c r="L72" s="261">
        <v>0</v>
      </c>
      <c r="M72" s="261">
        <v>0</v>
      </c>
      <c r="N72" s="261">
        <v>0</v>
      </c>
      <c r="O72" s="261">
        <v>0</v>
      </c>
      <c r="P72" s="261">
        <v>0</v>
      </c>
      <c r="Q72" s="261">
        <v>0</v>
      </c>
      <c r="R72" s="261">
        <v>0</v>
      </c>
      <c r="S72" s="261">
        <v>0</v>
      </c>
      <c r="T72" s="261">
        <v>0</v>
      </c>
      <c r="U72" s="261">
        <v>0</v>
      </c>
      <c r="V72" s="261">
        <v>0</v>
      </c>
      <c r="W72" s="261">
        <v>0</v>
      </c>
      <c r="X72" s="261">
        <v>0</v>
      </c>
      <c r="Y72" s="261">
        <v>0</v>
      </c>
      <c r="Z72" s="261">
        <v>0</v>
      </c>
      <c r="AA72" s="261">
        <v>0</v>
      </c>
      <c r="AB72" s="261">
        <v>0</v>
      </c>
      <c r="AC72" s="261">
        <v>0</v>
      </c>
      <c r="AD72" s="261">
        <v>0</v>
      </c>
      <c r="AE72" s="261">
        <v>0</v>
      </c>
      <c r="AF72" s="261">
        <v>0</v>
      </c>
      <c r="AG72" s="261">
        <v>0</v>
      </c>
      <c r="AH72" s="261">
        <v>0</v>
      </c>
      <c r="AI72" s="261">
        <v>0</v>
      </c>
      <c r="AJ72" s="261">
        <v>0</v>
      </c>
      <c r="AK72" s="261">
        <v>0</v>
      </c>
      <c r="AL72" s="261">
        <v>0</v>
      </c>
      <c r="AM72" s="261">
        <v>0</v>
      </c>
      <c r="AN72" s="261">
        <v>0</v>
      </c>
      <c r="AO72" s="261">
        <v>0</v>
      </c>
      <c r="AP72" s="261">
        <v>0</v>
      </c>
      <c r="AQ72" s="261">
        <v>0</v>
      </c>
      <c r="AR72" s="261">
        <v>0</v>
      </c>
      <c r="AS72" s="261">
        <v>0</v>
      </c>
      <c r="AT72" s="261">
        <v>0</v>
      </c>
      <c r="AU72" s="261">
        <v>0</v>
      </c>
      <c r="AV72" s="261">
        <v>0</v>
      </c>
      <c r="AW72" s="261">
        <v>0</v>
      </c>
      <c r="AX72" s="261">
        <v>0</v>
      </c>
      <c r="AY72" s="261">
        <v>0</v>
      </c>
      <c r="AZ72" s="261">
        <v>0</v>
      </c>
      <c r="BA72" s="261">
        <v>0</v>
      </c>
      <c r="BB72" s="261">
        <v>0</v>
      </c>
      <c r="BC72" s="261">
        <v>0</v>
      </c>
      <c r="BD72" s="261">
        <v>0</v>
      </c>
      <c r="BE72" s="261">
        <v>0</v>
      </c>
      <c r="BF72" s="261">
        <v>0</v>
      </c>
      <c r="BG72" s="261">
        <v>0</v>
      </c>
      <c r="BH72" s="261">
        <v>0</v>
      </c>
      <c r="BI72" s="261">
        <v>0</v>
      </c>
      <c r="BJ72" s="261">
        <v>0</v>
      </c>
      <c r="BK72" s="261">
        <v>0</v>
      </c>
      <c r="BL72" s="261">
        <v>0</v>
      </c>
      <c r="BM72" s="261">
        <v>0</v>
      </c>
      <c r="BN72" s="261">
        <v>0</v>
      </c>
      <c r="BO72" s="261">
        <v>0</v>
      </c>
      <c r="BP72" s="261">
        <v>0</v>
      </c>
      <c r="BQ72" s="261">
        <v>0</v>
      </c>
      <c r="BR72" s="261">
        <v>0</v>
      </c>
      <c r="BS72" s="261">
        <v>0</v>
      </c>
      <c r="BT72" s="261">
        <v>0</v>
      </c>
      <c r="BU72" s="261">
        <v>0</v>
      </c>
      <c r="BV72" s="261">
        <v>0</v>
      </c>
      <c r="BW72" s="261">
        <v>0</v>
      </c>
      <c r="BX72" s="261">
        <v>0</v>
      </c>
      <c r="BY72" s="261">
        <v>0</v>
      </c>
      <c r="BZ72" s="261">
        <v>0</v>
      </c>
      <c r="CA72" s="261">
        <v>0</v>
      </c>
      <c r="CB72" s="261">
        <v>0</v>
      </c>
      <c r="CC72" s="261">
        <v>0</v>
      </c>
      <c r="CD72" s="261">
        <v>0</v>
      </c>
      <c r="CE72" s="261">
        <v>0</v>
      </c>
      <c r="CF72" s="261">
        <v>0</v>
      </c>
      <c r="CG72" s="261">
        <v>0</v>
      </c>
      <c r="CH72" s="261">
        <v>0</v>
      </c>
      <c r="CI72" s="261">
        <v>0</v>
      </c>
      <c r="CJ72" s="261">
        <v>0</v>
      </c>
      <c r="CK72" s="261">
        <v>0</v>
      </c>
      <c r="CL72" s="261">
        <v>0</v>
      </c>
      <c r="CM72" s="261">
        <v>0</v>
      </c>
      <c r="CN72" s="261">
        <v>0</v>
      </c>
      <c r="CO72" s="261">
        <v>0</v>
      </c>
      <c r="CP72" s="261">
        <v>0</v>
      </c>
      <c r="CQ72" s="261">
        <v>0</v>
      </c>
      <c r="CR72" s="261">
        <v>0</v>
      </c>
      <c r="CS72" s="261">
        <v>0</v>
      </c>
      <c r="CT72" s="261">
        <v>0</v>
      </c>
      <c r="CU72" s="261">
        <v>0</v>
      </c>
      <c r="CV72" s="261">
        <v>0</v>
      </c>
      <c r="CW72" s="261">
        <v>0</v>
      </c>
      <c r="CX72" s="261">
        <v>0</v>
      </c>
      <c r="CY72" s="261">
        <v>0</v>
      </c>
      <c r="CZ72" s="261">
        <v>0</v>
      </c>
      <c r="DA72" s="261">
        <v>0</v>
      </c>
      <c r="DB72" s="261">
        <v>0</v>
      </c>
      <c r="DC72" s="261">
        <v>0</v>
      </c>
      <c r="DD72" s="261">
        <v>0</v>
      </c>
      <c r="DE72" s="261">
        <v>0</v>
      </c>
      <c r="DF72" s="261">
        <v>0</v>
      </c>
      <c r="DG72" s="261">
        <v>0</v>
      </c>
      <c r="DH72" s="261">
        <v>0</v>
      </c>
      <c r="DI72" s="261">
        <v>0</v>
      </c>
      <c r="DJ72" s="261">
        <v>0</v>
      </c>
      <c r="DK72" s="261">
        <v>0</v>
      </c>
      <c r="DL72" s="261">
        <v>0</v>
      </c>
      <c r="DM72" s="261">
        <v>0</v>
      </c>
      <c r="DN72" s="261">
        <v>0</v>
      </c>
      <c r="DO72" s="261">
        <v>0</v>
      </c>
      <c r="DP72" s="261">
        <v>0</v>
      </c>
      <c r="DQ72" s="261">
        <v>0</v>
      </c>
      <c r="DR72" s="261">
        <v>0</v>
      </c>
      <c r="DS72" s="261">
        <v>0</v>
      </c>
      <c r="DT72" s="261">
        <v>0</v>
      </c>
      <c r="DU72" s="261">
        <v>0</v>
      </c>
      <c r="DV72" s="261">
        <v>0</v>
      </c>
      <c r="DW72" s="261">
        <v>0</v>
      </c>
      <c r="DX72" s="261">
        <v>0</v>
      </c>
      <c r="DY72" s="261">
        <v>0</v>
      </c>
      <c r="DZ72" s="261">
        <v>0</v>
      </c>
      <c r="EA72" s="261">
        <v>0</v>
      </c>
      <c r="EB72" s="261">
        <v>0</v>
      </c>
      <c r="EC72" s="261">
        <v>0</v>
      </c>
      <c r="ED72" s="261">
        <v>0</v>
      </c>
      <c r="EE72" s="261">
        <v>0</v>
      </c>
      <c r="EF72" s="261">
        <v>0</v>
      </c>
      <c r="EG72" s="261">
        <v>0</v>
      </c>
      <c r="EH72" s="261">
        <v>0</v>
      </c>
      <c r="EI72" s="261">
        <v>0</v>
      </c>
      <c r="EJ72" s="261">
        <v>0</v>
      </c>
      <c r="EK72" s="261">
        <v>0</v>
      </c>
      <c r="EL72" s="261">
        <v>0</v>
      </c>
      <c r="EM72" s="261">
        <v>0</v>
      </c>
      <c r="EN72" s="261">
        <v>0</v>
      </c>
      <c r="EO72" s="261">
        <v>0</v>
      </c>
      <c r="EP72" s="261">
        <v>0</v>
      </c>
      <c r="EQ72" s="261">
        <v>0</v>
      </c>
      <c r="ER72" s="261">
        <v>0</v>
      </c>
      <c r="ES72" s="261">
        <v>0</v>
      </c>
      <c r="ET72" s="261">
        <v>0</v>
      </c>
      <c r="EU72" s="261">
        <v>0</v>
      </c>
      <c r="EV72" s="261">
        <v>0</v>
      </c>
      <c r="EW72" s="261">
        <v>0</v>
      </c>
      <c r="EX72" s="261">
        <v>0</v>
      </c>
      <c r="EY72" s="261">
        <v>0</v>
      </c>
      <c r="EZ72" s="261">
        <v>0</v>
      </c>
      <c r="FA72" s="261">
        <v>0</v>
      </c>
    </row>
    <row r="73" spans="1:164" x14ac:dyDescent="0.2">
      <c r="A73" s="190" t="s">
        <v>271</v>
      </c>
      <c r="B73" s="261" t="e">
        <v>#N/A</v>
      </c>
      <c r="C73" s="261" t="e">
        <v>#N/A</v>
      </c>
      <c r="D73" s="261">
        <v>0</v>
      </c>
      <c r="E73" s="261">
        <v>0</v>
      </c>
      <c r="F73" s="261">
        <v>0</v>
      </c>
      <c r="G73" s="261">
        <v>0</v>
      </c>
      <c r="H73" s="261" t="e">
        <v>#N/A</v>
      </c>
      <c r="I73" s="261" t="e">
        <v>#N/A</v>
      </c>
      <c r="J73" s="261">
        <v>0</v>
      </c>
      <c r="K73" s="261">
        <v>0</v>
      </c>
      <c r="L73" s="261">
        <v>0</v>
      </c>
      <c r="M73" s="261">
        <v>0</v>
      </c>
      <c r="N73" s="261" t="e">
        <v>#N/A</v>
      </c>
      <c r="O73" s="261" t="e">
        <v>#N/A</v>
      </c>
      <c r="P73" s="261">
        <v>0</v>
      </c>
      <c r="Q73" s="261">
        <v>0</v>
      </c>
      <c r="R73" s="261">
        <v>0</v>
      </c>
      <c r="S73" s="261">
        <v>0</v>
      </c>
      <c r="T73" s="261" t="e">
        <v>#N/A</v>
      </c>
      <c r="U73" s="261" t="e">
        <v>#N/A</v>
      </c>
      <c r="V73" s="261">
        <v>0</v>
      </c>
      <c r="W73" s="261">
        <v>0</v>
      </c>
      <c r="X73" s="261">
        <v>0</v>
      </c>
      <c r="Y73" s="261">
        <v>0</v>
      </c>
      <c r="Z73" s="261" t="e">
        <v>#N/A</v>
      </c>
      <c r="AA73" s="261" t="e">
        <v>#N/A</v>
      </c>
      <c r="AB73" s="261">
        <v>0</v>
      </c>
      <c r="AC73" s="261">
        <v>0</v>
      </c>
      <c r="AD73" s="261">
        <v>0</v>
      </c>
      <c r="AE73" s="261">
        <v>0</v>
      </c>
      <c r="AF73" s="261" t="e">
        <v>#N/A</v>
      </c>
      <c r="AG73" s="261" t="e">
        <v>#N/A</v>
      </c>
      <c r="AH73" s="261">
        <v>0</v>
      </c>
      <c r="AI73" s="261">
        <v>0</v>
      </c>
      <c r="AJ73" s="261">
        <v>0</v>
      </c>
      <c r="AK73" s="261">
        <v>0</v>
      </c>
      <c r="AL73" s="261" t="e">
        <v>#N/A</v>
      </c>
      <c r="AM73" s="261" t="e">
        <v>#N/A</v>
      </c>
      <c r="AN73" s="261">
        <v>0</v>
      </c>
      <c r="AO73" s="261">
        <v>0</v>
      </c>
      <c r="AP73" s="261">
        <v>0</v>
      </c>
      <c r="AQ73" s="261">
        <v>0</v>
      </c>
      <c r="AR73" s="261" t="e">
        <v>#N/A</v>
      </c>
      <c r="AS73" s="261" t="e">
        <v>#N/A</v>
      </c>
      <c r="AT73" s="261">
        <v>0</v>
      </c>
      <c r="AU73" s="261">
        <v>0</v>
      </c>
      <c r="AV73" s="261">
        <v>0</v>
      </c>
      <c r="AW73" s="261">
        <v>0</v>
      </c>
      <c r="AX73" s="261" t="e">
        <v>#N/A</v>
      </c>
      <c r="AY73" s="261" t="e">
        <v>#N/A</v>
      </c>
      <c r="AZ73" s="261">
        <v>0</v>
      </c>
      <c r="BA73" s="261">
        <v>0</v>
      </c>
      <c r="BB73" s="261">
        <v>0</v>
      </c>
      <c r="BC73" s="261">
        <v>0</v>
      </c>
      <c r="BD73" s="261" t="e">
        <v>#N/A</v>
      </c>
      <c r="BE73" s="261" t="e">
        <v>#N/A</v>
      </c>
      <c r="BF73" s="261">
        <v>0</v>
      </c>
      <c r="BG73" s="261">
        <v>0</v>
      </c>
      <c r="BH73" s="261">
        <v>0</v>
      </c>
      <c r="BI73" s="261">
        <v>0</v>
      </c>
      <c r="BJ73" s="261" t="e">
        <v>#N/A</v>
      </c>
      <c r="BK73" s="261" t="e">
        <v>#N/A</v>
      </c>
      <c r="BL73" s="261">
        <v>0</v>
      </c>
      <c r="BM73" s="261">
        <v>0</v>
      </c>
      <c r="BN73" s="261">
        <v>0</v>
      </c>
      <c r="BO73" s="261">
        <v>0</v>
      </c>
      <c r="BP73" s="261" t="e">
        <v>#N/A</v>
      </c>
      <c r="BQ73" s="261" t="e">
        <v>#N/A</v>
      </c>
      <c r="BR73" s="261">
        <v>0</v>
      </c>
      <c r="BS73" s="261">
        <v>0</v>
      </c>
      <c r="BT73" s="261">
        <v>0</v>
      </c>
      <c r="BU73" s="261">
        <v>0</v>
      </c>
      <c r="BV73" s="261" t="e">
        <v>#N/A</v>
      </c>
      <c r="BW73" s="261" t="e">
        <v>#N/A</v>
      </c>
      <c r="BX73" s="261">
        <v>0</v>
      </c>
      <c r="BY73" s="261">
        <v>0</v>
      </c>
      <c r="BZ73" s="261">
        <v>0</v>
      </c>
      <c r="CA73" s="261">
        <v>0</v>
      </c>
      <c r="CB73" s="261" t="e">
        <v>#N/A</v>
      </c>
      <c r="CC73" s="261" t="e">
        <v>#N/A</v>
      </c>
      <c r="CD73" s="261">
        <v>0</v>
      </c>
      <c r="CE73" s="261">
        <v>0</v>
      </c>
      <c r="CF73" s="261">
        <v>0</v>
      </c>
      <c r="CG73" s="261">
        <v>0</v>
      </c>
      <c r="CH73" s="261" t="e">
        <v>#N/A</v>
      </c>
      <c r="CI73" s="261" t="e">
        <v>#N/A</v>
      </c>
      <c r="CJ73" s="261">
        <v>0</v>
      </c>
      <c r="CK73" s="261">
        <v>0</v>
      </c>
      <c r="CL73" s="261">
        <v>0</v>
      </c>
      <c r="CM73" s="261">
        <v>0</v>
      </c>
      <c r="CN73" s="261">
        <v>17259</v>
      </c>
      <c r="CO73" s="261">
        <v>16093</v>
      </c>
      <c r="CP73" s="261">
        <v>0</v>
      </c>
      <c r="CQ73" s="261">
        <v>0</v>
      </c>
      <c r="CR73" s="261">
        <v>0</v>
      </c>
      <c r="CS73" s="261">
        <v>0</v>
      </c>
      <c r="CT73" s="261">
        <v>17702</v>
      </c>
      <c r="CU73" s="261">
        <v>16490</v>
      </c>
      <c r="CV73" s="261">
        <v>0</v>
      </c>
      <c r="CW73" s="261">
        <v>0</v>
      </c>
      <c r="CX73" s="261">
        <v>0</v>
      </c>
      <c r="CY73" s="261">
        <v>0</v>
      </c>
      <c r="CZ73" s="261">
        <v>17917</v>
      </c>
      <c r="DA73" s="261">
        <v>16755</v>
      </c>
      <c r="DB73" s="261">
        <v>0</v>
      </c>
      <c r="DC73" s="261">
        <v>0</v>
      </c>
      <c r="DD73" s="261">
        <v>0</v>
      </c>
      <c r="DE73" s="261">
        <v>0</v>
      </c>
      <c r="DF73" s="261">
        <v>18270</v>
      </c>
      <c r="DG73" s="261">
        <v>17067</v>
      </c>
      <c r="DH73" s="261">
        <v>0</v>
      </c>
      <c r="DI73" s="261">
        <v>0</v>
      </c>
      <c r="DJ73" s="261">
        <v>0</v>
      </c>
      <c r="DK73" s="261">
        <v>0</v>
      </c>
      <c r="DL73" s="261">
        <v>18537</v>
      </c>
      <c r="DM73" s="261">
        <v>17434</v>
      </c>
      <c r="DN73" s="261">
        <v>0</v>
      </c>
      <c r="DO73" s="261">
        <v>0</v>
      </c>
      <c r="DP73" s="261">
        <v>0</v>
      </c>
      <c r="DQ73" s="261">
        <v>0</v>
      </c>
      <c r="DR73" s="261">
        <v>18737</v>
      </c>
      <c r="DS73" s="261">
        <v>17751</v>
      </c>
      <c r="DT73" s="261">
        <v>0</v>
      </c>
      <c r="DU73" s="261">
        <v>0</v>
      </c>
      <c r="DV73" s="261">
        <v>0</v>
      </c>
      <c r="DW73" s="261">
        <v>0</v>
      </c>
      <c r="DX73" s="261">
        <v>18995</v>
      </c>
      <c r="DY73" s="261">
        <v>17980</v>
      </c>
      <c r="DZ73" s="261">
        <v>0</v>
      </c>
      <c r="EA73" s="261">
        <v>0</v>
      </c>
      <c r="EB73" s="261">
        <v>0</v>
      </c>
      <c r="EC73" s="261">
        <v>0</v>
      </c>
      <c r="ED73" s="261">
        <v>19309</v>
      </c>
      <c r="EE73" s="261">
        <v>18237</v>
      </c>
      <c r="EF73" s="261">
        <v>0</v>
      </c>
      <c r="EG73" s="261">
        <v>0</v>
      </c>
      <c r="EH73" s="261">
        <v>0</v>
      </c>
      <c r="EI73" s="261">
        <v>0</v>
      </c>
      <c r="EJ73" s="261">
        <v>19589</v>
      </c>
      <c r="EK73" s="261">
        <v>18554</v>
      </c>
      <c r="EL73" s="261">
        <v>0</v>
      </c>
      <c r="EM73" s="261">
        <v>0</v>
      </c>
      <c r="EN73" s="261">
        <v>0</v>
      </c>
      <c r="EO73" s="261">
        <v>0</v>
      </c>
      <c r="EP73" s="261">
        <v>19802</v>
      </c>
      <c r="EQ73" s="261">
        <v>18790</v>
      </c>
      <c r="ER73" s="261">
        <v>0</v>
      </c>
      <c r="ES73" s="261">
        <v>0</v>
      </c>
      <c r="ET73" s="261">
        <v>0</v>
      </c>
      <c r="EU73" s="261">
        <v>0</v>
      </c>
      <c r="EV73" s="261">
        <v>20018</v>
      </c>
      <c r="EW73" s="261">
        <v>19139</v>
      </c>
      <c r="EX73" s="261">
        <v>0</v>
      </c>
      <c r="EY73" s="261">
        <v>0</v>
      </c>
      <c r="EZ73" s="261">
        <v>0</v>
      </c>
      <c r="FA73" s="261">
        <v>0</v>
      </c>
    </row>
    <row r="74" spans="1:164" x14ac:dyDescent="0.2">
      <c r="A74" s="190" t="s">
        <v>77</v>
      </c>
      <c r="B74" s="261" t="e">
        <v>#N/A</v>
      </c>
      <c r="C74" s="261" t="e">
        <v>#N/A</v>
      </c>
      <c r="D74" s="261">
        <v>0</v>
      </c>
      <c r="E74" s="261">
        <v>0</v>
      </c>
      <c r="F74" s="261">
        <v>0</v>
      </c>
      <c r="G74" s="261">
        <v>0</v>
      </c>
      <c r="H74" s="261" t="e">
        <v>#N/A</v>
      </c>
      <c r="I74" s="261" t="e">
        <v>#N/A</v>
      </c>
      <c r="J74" s="261">
        <v>0</v>
      </c>
      <c r="K74" s="261">
        <v>0</v>
      </c>
      <c r="L74" s="261">
        <v>0</v>
      </c>
      <c r="M74" s="261">
        <v>0</v>
      </c>
      <c r="N74" s="261" t="e">
        <v>#N/A</v>
      </c>
      <c r="O74" s="261" t="e">
        <v>#N/A</v>
      </c>
      <c r="P74" s="261">
        <v>0</v>
      </c>
      <c r="Q74" s="261">
        <v>0</v>
      </c>
      <c r="R74" s="261">
        <v>0</v>
      </c>
      <c r="S74" s="261">
        <v>0</v>
      </c>
      <c r="T74" s="261" t="e">
        <v>#N/A</v>
      </c>
      <c r="U74" s="261" t="e">
        <v>#N/A</v>
      </c>
      <c r="V74" s="261">
        <v>0</v>
      </c>
      <c r="W74" s="261">
        <v>0</v>
      </c>
      <c r="X74" s="261">
        <v>0</v>
      </c>
      <c r="Y74" s="261">
        <v>0</v>
      </c>
      <c r="Z74" s="261" t="e">
        <v>#N/A</v>
      </c>
      <c r="AA74" s="261" t="e">
        <v>#N/A</v>
      </c>
      <c r="AB74" s="261">
        <v>0</v>
      </c>
      <c r="AC74" s="261">
        <v>0</v>
      </c>
      <c r="AD74" s="261">
        <v>0</v>
      </c>
      <c r="AE74" s="261">
        <v>0</v>
      </c>
      <c r="AF74" s="261" t="e">
        <v>#N/A</v>
      </c>
      <c r="AG74" s="261" t="e">
        <v>#N/A</v>
      </c>
      <c r="AH74" s="261">
        <v>0</v>
      </c>
      <c r="AI74" s="261">
        <v>0</v>
      </c>
      <c r="AJ74" s="261">
        <v>0</v>
      </c>
      <c r="AK74" s="261">
        <v>0</v>
      </c>
      <c r="AL74" s="261" t="e">
        <v>#N/A</v>
      </c>
      <c r="AM74" s="261" t="e">
        <v>#N/A</v>
      </c>
      <c r="AN74" s="261">
        <v>0</v>
      </c>
      <c r="AO74" s="261">
        <v>0</v>
      </c>
      <c r="AP74" s="261">
        <v>0</v>
      </c>
      <c r="AQ74" s="261">
        <v>0</v>
      </c>
      <c r="AR74" s="261" t="e">
        <v>#N/A</v>
      </c>
      <c r="AS74" s="261" t="e">
        <v>#N/A</v>
      </c>
      <c r="AT74" s="261">
        <v>0</v>
      </c>
      <c r="AU74" s="261">
        <v>0</v>
      </c>
      <c r="AV74" s="261">
        <v>0</v>
      </c>
      <c r="AW74" s="261">
        <v>0</v>
      </c>
      <c r="AX74" s="261" t="e">
        <v>#N/A</v>
      </c>
      <c r="AY74" s="261" t="e">
        <v>#N/A</v>
      </c>
      <c r="AZ74" s="261">
        <v>0</v>
      </c>
      <c r="BA74" s="261">
        <v>0</v>
      </c>
      <c r="BB74" s="261">
        <v>0</v>
      </c>
      <c r="BC74" s="261">
        <v>0</v>
      </c>
      <c r="BD74" s="261" t="e">
        <v>#N/A</v>
      </c>
      <c r="BE74" s="261" t="e">
        <v>#N/A</v>
      </c>
      <c r="BF74" s="261">
        <v>0</v>
      </c>
      <c r="BG74" s="261">
        <v>0</v>
      </c>
      <c r="BH74" s="261">
        <v>0</v>
      </c>
      <c r="BI74" s="261">
        <v>0</v>
      </c>
      <c r="BJ74" s="261" t="e">
        <v>#N/A</v>
      </c>
      <c r="BK74" s="261" t="e">
        <v>#N/A</v>
      </c>
      <c r="BL74" s="261">
        <v>0</v>
      </c>
      <c r="BM74" s="261">
        <v>0</v>
      </c>
      <c r="BN74" s="261">
        <v>0</v>
      </c>
      <c r="BO74" s="261">
        <v>0</v>
      </c>
      <c r="BP74" s="261" t="e">
        <v>#N/A</v>
      </c>
      <c r="BQ74" s="261" t="e">
        <v>#N/A</v>
      </c>
      <c r="BR74" s="261">
        <v>0</v>
      </c>
      <c r="BS74" s="261">
        <v>0</v>
      </c>
      <c r="BT74" s="261">
        <v>0</v>
      </c>
      <c r="BU74" s="261">
        <v>0</v>
      </c>
      <c r="BV74" s="261" t="e">
        <v>#N/A</v>
      </c>
      <c r="BW74" s="261" t="e">
        <v>#N/A</v>
      </c>
      <c r="BX74" s="261">
        <v>0</v>
      </c>
      <c r="BY74" s="261">
        <v>0</v>
      </c>
      <c r="BZ74" s="261">
        <v>0</v>
      </c>
      <c r="CA74" s="261">
        <v>0</v>
      </c>
      <c r="CB74" s="261" t="e">
        <v>#N/A</v>
      </c>
      <c r="CC74" s="261" t="e">
        <v>#N/A</v>
      </c>
      <c r="CD74" s="261">
        <v>0</v>
      </c>
      <c r="CE74" s="261">
        <v>0</v>
      </c>
      <c r="CF74" s="261">
        <v>0</v>
      </c>
      <c r="CG74" s="261">
        <v>0</v>
      </c>
      <c r="CH74" s="261" t="e">
        <v>#N/A</v>
      </c>
      <c r="CI74" s="261" t="e">
        <v>#N/A</v>
      </c>
      <c r="CJ74" s="261">
        <v>0</v>
      </c>
      <c r="CK74" s="261">
        <v>0</v>
      </c>
      <c r="CL74" s="261">
        <v>0</v>
      </c>
      <c r="CM74" s="261">
        <v>0</v>
      </c>
      <c r="CN74" s="261">
        <v>6453206</v>
      </c>
      <c r="CO74" s="261">
        <v>6682572</v>
      </c>
      <c r="CP74" s="261">
        <v>0</v>
      </c>
      <c r="CQ74" s="261">
        <v>0</v>
      </c>
      <c r="CR74" s="261">
        <v>0</v>
      </c>
      <c r="CS74" s="261">
        <v>0</v>
      </c>
      <c r="CT74" s="261">
        <v>6513084</v>
      </c>
      <c r="CU74" s="261">
        <v>6748297</v>
      </c>
      <c r="CV74" s="261">
        <v>0</v>
      </c>
      <c r="CW74" s="261">
        <v>0</v>
      </c>
      <c r="CX74" s="261">
        <v>0</v>
      </c>
      <c r="CY74" s="261">
        <v>0</v>
      </c>
      <c r="CZ74" s="261">
        <v>6581938</v>
      </c>
      <c r="DA74" s="261">
        <v>6808694</v>
      </c>
      <c r="DB74" s="261">
        <v>0</v>
      </c>
      <c r="DC74" s="261">
        <v>0</v>
      </c>
      <c r="DD74" s="261">
        <v>0</v>
      </c>
      <c r="DE74" s="261">
        <v>0</v>
      </c>
      <c r="DF74" s="261">
        <v>6643473</v>
      </c>
      <c r="DG74" s="261">
        <v>6867308</v>
      </c>
      <c r="DH74" s="261">
        <v>0</v>
      </c>
      <c r="DI74" s="261">
        <v>0</v>
      </c>
      <c r="DJ74" s="261">
        <v>0</v>
      </c>
      <c r="DK74" s="261">
        <v>0</v>
      </c>
      <c r="DL74" s="261">
        <v>6698984</v>
      </c>
      <c r="DM74" s="261">
        <v>6918569</v>
      </c>
      <c r="DN74" s="261">
        <v>0</v>
      </c>
      <c r="DO74" s="261">
        <v>0</v>
      </c>
      <c r="DP74" s="261">
        <v>0</v>
      </c>
      <c r="DQ74" s="261">
        <v>0</v>
      </c>
      <c r="DR74" s="261">
        <v>6746804</v>
      </c>
      <c r="DS74" s="261">
        <v>6960314</v>
      </c>
      <c r="DT74" s="261">
        <v>0</v>
      </c>
      <c r="DU74" s="261">
        <v>0</v>
      </c>
      <c r="DV74" s="261">
        <v>0</v>
      </c>
      <c r="DW74" s="261">
        <v>0</v>
      </c>
      <c r="DX74" s="261">
        <v>6835845</v>
      </c>
      <c r="DY74" s="261">
        <v>7039549</v>
      </c>
      <c r="DZ74" s="261">
        <v>0</v>
      </c>
      <c r="EA74" s="261">
        <v>0</v>
      </c>
      <c r="EB74" s="261">
        <v>0</v>
      </c>
      <c r="EC74" s="261">
        <v>0</v>
      </c>
      <c r="ED74" s="261">
        <v>6936575</v>
      </c>
      <c r="EE74" s="261">
        <v>7133566</v>
      </c>
      <c r="EF74" s="261">
        <v>0</v>
      </c>
      <c r="EG74" s="261">
        <v>0</v>
      </c>
      <c r="EH74" s="261">
        <v>0</v>
      </c>
      <c r="EI74" s="261">
        <v>0</v>
      </c>
      <c r="EJ74" s="261">
        <v>7062361</v>
      </c>
      <c r="EK74" s="261">
        <v>7246336</v>
      </c>
      <c r="EL74" s="261">
        <v>0</v>
      </c>
      <c r="EM74" s="261">
        <v>0</v>
      </c>
      <c r="EN74" s="261">
        <v>0</v>
      </c>
      <c r="EO74" s="261">
        <v>0</v>
      </c>
      <c r="EP74" s="261">
        <v>7184314</v>
      </c>
      <c r="EQ74" s="261">
        <v>7360387</v>
      </c>
      <c r="ER74" s="261">
        <v>0</v>
      </c>
      <c r="ES74" s="261">
        <v>0</v>
      </c>
      <c r="ET74" s="261">
        <v>0</v>
      </c>
      <c r="EU74" s="261">
        <v>0</v>
      </c>
      <c r="EV74" s="261">
        <v>7273980</v>
      </c>
      <c r="EW74" s="261">
        <v>7452042</v>
      </c>
      <c r="EX74" s="261">
        <v>0</v>
      </c>
      <c r="EY74" s="261">
        <v>0</v>
      </c>
      <c r="EZ74" s="261">
        <v>0</v>
      </c>
      <c r="FA74" s="261">
        <v>0</v>
      </c>
    </row>
    <row r="75" spans="1:164" x14ac:dyDescent="0.2">
      <c r="A75" s="190" t="s">
        <v>78</v>
      </c>
      <c r="B75" s="261" t="e">
        <v>#N/A</v>
      </c>
      <c r="C75" s="261" t="e">
        <v>#N/A</v>
      </c>
      <c r="D75" s="261">
        <v>0</v>
      </c>
      <c r="E75" s="261">
        <v>0</v>
      </c>
      <c r="F75" s="261">
        <v>0</v>
      </c>
      <c r="G75" s="261">
        <v>0</v>
      </c>
      <c r="H75" s="261" t="e">
        <v>#N/A</v>
      </c>
      <c r="I75" s="261" t="e">
        <v>#N/A</v>
      </c>
      <c r="J75" s="261">
        <v>0</v>
      </c>
      <c r="K75" s="261">
        <v>0</v>
      </c>
      <c r="L75" s="261">
        <v>0</v>
      </c>
      <c r="M75" s="261">
        <v>0</v>
      </c>
      <c r="N75" s="261" t="e">
        <v>#N/A</v>
      </c>
      <c r="O75" s="261" t="e">
        <v>#N/A</v>
      </c>
      <c r="P75" s="261">
        <v>0</v>
      </c>
      <c r="Q75" s="261">
        <v>0</v>
      </c>
      <c r="R75" s="261">
        <v>0</v>
      </c>
      <c r="S75" s="261">
        <v>0</v>
      </c>
      <c r="T75" s="261" t="e">
        <v>#N/A</v>
      </c>
      <c r="U75" s="261" t="e">
        <v>#N/A</v>
      </c>
      <c r="V75" s="261">
        <v>0</v>
      </c>
      <c r="W75" s="261">
        <v>0</v>
      </c>
      <c r="X75" s="261">
        <v>0</v>
      </c>
      <c r="Y75" s="261">
        <v>0</v>
      </c>
      <c r="Z75" s="261" t="e">
        <v>#N/A</v>
      </c>
      <c r="AA75" s="261" t="e">
        <v>#N/A</v>
      </c>
      <c r="AB75" s="261">
        <v>0</v>
      </c>
      <c r="AC75" s="261">
        <v>0</v>
      </c>
      <c r="AD75" s="261">
        <v>0</v>
      </c>
      <c r="AE75" s="261">
        <v>0</v>
      </c>
      <c r="AF75" s="261" t="e">
        <v>#N/A</v>
      </c>
      <c r="AG75" s="261" t="e">
        <v>#N/A</v>
      </c>
      <c r="AH75" s="261">
        <v>0</v>
      </c>
      <c r="AI75" s="261">
        <v>0</v>
      </c>
      <c r="AJ75" s="261">
        <v>0</v>
      </c>
      <c r="AK75" s="261">
        <v>0</v>
      </c>
      <c r="AL75" s="261" t="e">
        <v>#N/A</v>
      </c>
      <c r="AM75" s="261" t="e">
        <v>#N/A</v>
      </c>
      <c r="AN75" s="261">
        <v>0</v>
      </c>
      <c r="AO75" s="261">
        <v>0</v>
      </c>
      <c r="AP75" s="261">
        <v>0</v>
      </c>
      <c r="AQ75" s="261">
        <v>0</v>
      </c>
      <c r="AR75" s="261" t="e">
        <v>#N/A</v>
      </c>
      <c r="AS75" s="261" t="e">
        <v>#N/A</v>
      </c>
      <c r="AT75" s="261">
        <v>0</v>
      </c>
      <c r="AU75" s="261">
        <v>0</v>
      </c>
      <c r="AV75" s="261">
        <v>0</v>
      </c>
      <c r="AW75" s="261">
        <v>0</v>
      </c>
      <c r="AX75" s="261" t="e">
        <v>#N/A</v>
      </c>
      <c r="AY75" s="261" t="e">
        <v>#N/A</v>
      </c>
      <c r="AZ75" s="261">
        <v>0</v>
      </c>
      <c r="BA75" s="261">
        <v>0</v>
      </c>
      <c r="BB75" s="261">
        <v>0</v>
      </c>
      <c r="BC75" s="261">
        <v>0</v>
      </c>
      <c r="BD75" s="261" t="e">
        <v>#N/A</v>
      </c>
      <c r="BE75" s="261" t="e">
        <v>#N/A</v>
      </c>
      <c r="BF75" s="261">
        <v>0</v>
      </c>
      <c r="BG75" s="261">
        <v>0</v>
      </c>
      <c r="BH75" s="261">
        <v>0</v>
      </c>
      <c r="BI75" s="261">
        <v>0</v>
      </c>
      <c r="BJ75" s="261" t="e">
        <v>#N/A</v>
      </c>
      <c r="BK75" s="261" t="e">
        <v>#N/A</v>
      </c>
      <c r="BL75" s="261">
        <v>0</v>
      </c>
      <c r="BM75" s="261">
        <v>0</v>
      </c>
      <c r="BN75" s="261">
        <v>0</v>
      </c>
      <c r="BO75" s="261">
        <v>0</v>
      </c>
      <c r="BP75" s="261" t="e">
        <v>#N/A</v>
      </c>
      <c r="BQ75" s="261" t="e">
        <v>#N/A</v>
      </c>
      <c r="BR75" s="261">
        <v>0</v>
      </c>
      <c r="BS75" s="261">
        <v>0</v>
      </c>
      <c r="BT75" s="261">
        <v>0</v>
      </c>
      <c r="BU75" s="261">
        <v>0</v>
      </c>
      <c r="BV75" s="261" t="e">
        <v>#N/A</v>
      </c>
      <c r="BW75" s="261" t="e">
        <v>#N/A</v>
      </c>
      <c r="BX75" s="261">
        <v>0</v>
      </c>
      <c r="BY75" s="261">
        <v>0</v>
      </c>
      <c r="BZ75" s="261">
        <v>0</v>
      </c>
      <c r="CA75" s="261">
        <v>0</v>
      </c>
      <c r="CB75" s="261" t="e">
        <v>#N/A</v>
      </c>
      <c r="CC75" s="261" t="e">
        <v>#N/A</v>
      </c>
      <c r="CD75" s="261">
        <v>0</v>
      </c>
      <c r="CE75" s="261">
        <v>0</v>
      </c>
      <c r="CF75" s="261">
        <v>0</v>
      </c>
      <c r="CG75" s="261">
        <v>0</v>
      </c>
      <c r="CH75" s="261" t="e">
        <v>#N/A</v>
      </c>
      <c r="CI75" s="261" t="e">
        <v>#N/A</v>
      </c>
      <c r="CJ75" s="261">
        <v>0</v>
      </c>
      <c r="CK75" s="261">
        <v>0</v>
      </c>
      <c r="CL75" s="261">
        <v>0</v>
      </c>
      <c r="CM75" s="261">
        <v>0</v>
      </c>
      <c r="CN75" s="261">
        <v>69196</v>
      </c>
      <c r="CO75" s="261">
        <v>72458</v>
      </c>
      <c r="CP75" s="261">
        <v>0</v>
      </c>
      <c r="CQ75" s="261">
        <v>0</v>
      </c>
      <c r="CR75" s="261">
        <v>0</v>
      </c>
      <c r="CS75" s="261">
        <v>0</v>
      </c>
      <c r="CT75" s="261">
        <v>70275</v>
      </c>
      <c r="CU75" s="261">
        <v>73688</v>
      </c>
      <c r="CV75" s="261">
        <v>0</v>
      </c>
      <c r="CW75" s="261">
        <v>0</v>
      </c>
      <c r="CX75" s="261">
        <v>0</v>
      </c>
      <c r="CY75" s="261">
        <v>0</v>
      </c>
      <c r="CZ75" s="261">
        <v>70491</v>
      </c>
      <c r="DA75" s="261">
        <v>74039</v>
      </c>
      <c r="DB75" s="261">
        <v>0</v>
      </c>
      <c r="DC75" s="261">
        <v>0</v>
      </c>
      <c r="DD75" s="261">
        <v>0</v>
      </c>
      <c r="DE75" s="261">
        <v>0</v>
      </c>
      <c r="DF75" s="261">
        <v>70102</v>
      </c>
      <c r="DG75" s="261">
        <v>73992</v>
      </c>
      <c r="DH75" s="261">
        <v>0</v>
      </c>
      <c r="DI75" s="261">
        <v>0</v>
      </c>
      <c r="DJ75" s="261">
        <v>0</v>
      </c>
      <c r="DK75" s="261">
        <v>0</v>
      </c>
      <c r="DL75" s="261">
        <v>70226</v>
      </c>
      <c r="DM75" s="261">
        <v>74057</v>
      </c>
      <c r="DN75" s="261">
        <v>0</v>
      </c>
      <c r="DO75" s="261">
        <v>0</v>
      </c>
      <c r="DP75" s="261">
        <v>0</v>
      </c>
      <c r="DQ75" s="261">
        <v>0</v>
      </c>
      <c r="DR75" s="261">
        <v>70384</v>
      </c>
      <c r="DS75" s="261">
        <v>74162</v>
      </c>
      <c r="DT75" s="261">
        <v>0</v>
      </c>
      <c r="DU75" s="261">
        <v>0</v>
      </c>
      <c r="DV75" s="261">
        <v>0</v>
      </c>
      <c r="DW75" s="261">
        <v>0</v>
      </c>
      <c r="DX75" s="261">
        <v>71647</v>
      </c>
      <c r="DY75" s="261">
        <v>75322</v>
      </c>
      <c r="DZ75" s="261">
        <v>0</v>
      </c>
      <c r="EA75" s="261">
        <v>0</v>
      </c>
      <c r="EB75" s="261">
        <v>0</v>
      </c>
      <c r="EC75" s="261">
        <v>0</v>
      </c>
      <c r="ED75" s="261">
        <v>73586</v>
      </c>
      <c r="EE75" s="261">
        <v>76816</v>
      </c>
      <c r="EF75" s="261">
        <v>0</v>
      </c>
      <c r="EG75" s="261">
        <v>0</v>
      </c>
      <c r="EH75" s="261">
        <v>0</v>
      </c>
      <c r="EI75" s="261">
        <v>0</v>
      </c>
      <c r="EJ75" s="261">
        <v>75335</v>
      </c>
      <c r="EK75" s="261">
        <v>78061</v>
      </c>
      <c r="EL75" s="261">
        <v>0</v>
      </c>
      <c r="EM75" s="261">
        <v>0</v>
      </c>
      <c r="EN75" s="261">
        <v>0</v>
      </c>
      <c r="EO75" s="261">
        <v>0</v>
      </c>
      <c r="EP75" s="261">
        <v>77544</v>
      </c>
      <c r="EQ75" s="261">
        <v>79875</v>
      </c>
      <c r="ER75" s="261">
        <v>0</v>
      </c>
      <c r="ES75" s="261">
        <v>0</v>
      </c>
      <c r="ET75" s="261">
        <v>0</v>
      </c>
      <c r="EU75" s="261">
        <v>0</v>
      </c>
      <c r="EV75" s="261">
        <v>79608</v>
      </c>
      <c r="EW75" s="261">
        <v>81697</v>
      </c>
      <c r="EX75" s="261">
        <v>0</v>
      </c>
      <c r="EY75" s="261">
        <v>0</v>
      </c>
      <c r="EZ75" s="261">
        <v>0</v>
      </c>
      <c r="FA75" s="261">
        <v>0</v>
      </c>
    </row>
    <row r="76" spans="1:164" s="156" customFormat="1" x14ac:dyDescent="0.2">
      <c r="A76" s="192" t="s">
        <v>79</v>
      </c>
      <c r="B76" s="261">
        <v>0</v>
      </c>
      <c r="C76" s="261">
        <v>0</v>
      </c>
      <c r="D76" s="261">
        <v>0</v>
      </c>
      <c r="E76" s="261">
        <v>0</v>
      </c>
      <c r="F76" s="261">
        <v>0</v>
      </c>
      <c r="G76" s="261">
        <v>0</v>
      </c>
      <c r="H76" s="261">
        <v>0</v>
      </c>
      <c r="I76" s="261">
        <v>0</v>
      </c>
      <c r="J76" s="261">
        <v>0</v>
      </c>
      <c r="K76" s="261">
        <v>0</v>
      </c>
      <c r="L76" s="261">
        <v>0</v>
      </c>
      <c r="M76" s="261">
        <v>0</v>
      </c>
      <c r="N76" s="261">
        <v>0</v>
      </c>
      <c r="O76" s="261">
        <v>0</v>
      </c>
      <c r="P76" s="261">
        <v>0</v>
      </c>
      <c r="Q76" s="261">
        <v>0</v>
      </c>
      <c r="R76" s="261">
        <v>0</v>
      </c>
      <c r="S76" s="261">
        <v>0</v>
      </c>
      <c r="T76" s="261">
        <v>0</v>
      </c>
      <c r="U76" s="261">
        <v>0</v>
      </c>
      <c r="V76" s="261">
        <v>0</v>
      </c>
      <c r="W76" s="261">
        <v>0</v>
      </c>
      <c r="X76" s="261">
        <v>0</v>
      </c>
      <c r="Y76" s="261">
        <v>0</v>
      </c>
      <c r="Z76" s="261">
        <v>0</v>
      </c>
      <c r="AA76" s="261">
        <v>0</v>
      </c>
      <c r="AB76" s="261">
        <v>0</v>
      </c>
      <c r="AC76" s="261">
        <v>0</v>
      </c>
      <c r="AD76" s="261">
        <v>0</v>
      </c>
      <c r="AE76" s="261">
        <v>0</v>
      </c>
      <c r="AF76" s="261">
        <v>0</v>
      </c>
      <c r="AG76" s="261">
        <v>0</v>
      </c>
      <c r="AH76" s="261">
        <v>0</v>
      </c>
      <c r="AI76" s="261">
        <v>0</v>
      </c>
      <c r="AJ76" s="261">
        <v>0</v>
      </c>
      <c r="AK76" s="261">
        <v>0</v>
      </c>
      <c r="AL76" s="261">
        <v>0</v>
      </c>
      <c r="AM76" s="261">
        <v>0</v>
      </c>
      <c r="AN76" s="261">
        <v>0</v>
      </c>
      <c r="AO76" s="261">
        <v>0</v>
      </c>
      <c r="AP76" s="261">
        <v>0</v>
      </c>
      <c r="AQ76" s="261">
        <v>0</v>
      </c>
      <c r="AR76" s="261">
        <v>0</v>
      </c>
      <c r="AS76" s="261">
        <v>0</v>
      </c>
      <c r="AT76" s="261">
        <v>0</v>
      </c>
      <c r="AU76" s="261">
        <v>0</v>
      </c>
      <c r="AV76" s="261">
        <v>0</v>
      </c>
      <c r="AW76" s="261">
        <v>0</v>
      </c>
      <c r="AX76" s="261">
        <v>0</v>
      </c>
      <c r="AY76" s="261">
        <v>0</v>
      </c>
      <c r="AZ76" s="261">
        <v>0</v>
      </c>
      <c r="BA76" s="261">
        <v>0</v>
      </c>
      <c r="BB76" s="261">
        <v>0</v>
      </c>
      <c r="BC76" s="261">
        <v>0</v>
      </c>
      <c r="BD76" s="261">
        <v>0</v>
      </c>
      <c r="BE76" s="261">
        <v>0</v>
      </c>
      <c r="BF76" s="261">
        <v>0</v>
      </c>
      <c r="BG76" s="261">
        <v>0</v>
      </c>
      <c r="BH76" s="261">
        <v>0</v>
      </c>
      <c r="BI76" s="261">
        <v>0</v>
      </c>
      <c r="BJ76" s="261">
        <v>0</v>
      </c>
      <c r="BK76" s="261">
        <v>0</v>
      </c>
      <c r="BL76" s="261">
        <v>0</v>
      </c>
      <c r="BM76" s="261">
        <v>0</v>
      </c>
      <c r="BN76" s="261">
        <v>0</v>
      </c>
      <c r="BO76" s="261">
        <v>0</v>
      </c>
      <c r="BP76" s="261">
        <v>0</v>
      </c>
      <c r="BQ76" s="261">
        <v>0</v>
      </c>
      <c r="BR76" s="261">
        <v>0</v>
      </c>
      <c r="BS76" s="261">
        <v>0</v>
      </c>
      <c r="BT76" s="261">
        <v>0</v>
      </c>
      <c r="BU76" s="261">
        <v>0</v>
      </c>
      <c r="BV76" s="261">
        <v>0</v>
      </c>
      <c r="BW76" s="261">
        <v>0</v>
      </c>
      <c r="BX76" s="261">
        <v>0</v>
      </c>
      <c r="BY76" s="261">
        <v>0</v>
      </c>
      <c r="BZ76" s="261">
        <v>0</v>
      </c>
      <c r="CA76" s="261">
        <v>0</v>
      </c>
      <c r="CB76" s="261">
        <v>0</v>
      </c>
      <c r="CC76" s="261">
        <v>0</v>
      </c>
      <c r="CD76" s="261">
        <v>0</v>
      </c>
      <c r="CE76" s="261">
        <v>0</v>
      </c>
      <c r="CF76" s="261">
        <v>0</v>
      </c>
      <c r="CG76" s="261">
        <v>0</v>
      </c>
      <c r="CH76" s="261">
        <v>0</v>
      </c>
      <c r="CI76" s="261">
        <v>0</v>
      </c>
      <c r="CJ76" s="261">
        <v>0</v>
      </c>
      <c r="CK76" s="261">
        <v>0</v>
      </c>
      <c r="CL76" s="261">
        <v>0</v>
      </c>
      <c r="CM76" s="261">
        <v>0</v>
      </c>
      <c r="CN76" s="261">
        <v>0</v>
      </c>
      <c r="CO76" s="261">
        <v>0</v>
      </c>
      <c r="CP76" s="261">
        <v>0</v>
      </c>
      <c r="CQ76" s="261">
        <v>0</v>
      </c>
      <c r="CR76" s="261">
        <v>0</v>
      </c>
      <c r="CS76" s="261">
        <v>0</v>
      </c>
      <c r="CT76" s="261">
        <v>0</v>
      </c>
      <c r="CU76" s="261">
        <v>0</v>
      </c>
      <c r="CV76" s="261">
        <v>0</v>
      </c>
      <c r="CW76" s="261">
        <v>0</v>
      </c>
      <c r="CX76" s="261">
        <v>0</v>
      </c>
      <c r="CY76" s="261">
        <v>0</v>
      </c>
      <c r="CZ76" s="261">
        <v>0</v>
      </c>
      <c r="DA76" s="261">
        <v>0</v>
      </c>
      <c r="DB76" s="261">
        <v>0</v>
      </c>
      <c r="DC76" s="261">
        <v>0</v>
      </c>
      <c r="DD76" s="261">
        <v>0</v>
      </c>
      <c r="DE76" s="261">
        <v>0</v>
      </c>
      <c r="DF76" s="261">
        <v>0</v>
      </c>
      <c r="DG76" s="261">
        <v>0</v>
      </c>
      <c r="DH76" s="261">
        <v>0</v>
      </c>
      <c r="DI76" s="261">
        <v>0</v>
      </c>
      <c r="DJ76" s="261">
        <v>0</v>
      </c>
      <c r="DK76" s="261">
        <v>0</v>
      </c>
      <c r="DL76" s="261">
        <v>0</v>
      </c>
      <c r="DM76" s="261">
        <v>0</v>
      </c>
      <c r="DN76" s="261">
        <v>0</v>
      </c>
      <c r="DO76" s="261">
        <v>0</v>
      </c>
      <c r="DP76" s="261">
        <v>0</v>
      </c>
      <c r="DQ76" s="261">
        <v>0</v>
      </c>
      <c r="DR76" s="261">
        <v>0</v>
      </c>
      <c r="DS76" s="261">
        <v>0</v>
      </c>
      <c r="DT76" s="261">
        <v>0</v>
      </c>
      <c r="DU76" s="261">
        <v>0</v>
      </c>
      <c r="DV76" s="261">
        <v>0</v>
      </c>
      <c r="DW76" s="261">
        <v>0</v>
      </c>
      <c r="DX76" s="261">
        <v>0</v>
      </c>
      <c r="DY76" s="261">
        <v>0</v>
      </c>
      <c r="DZ76" s="261">
        <v>0</v>
      </c>
      <c r="EA76" s="261">
        <v>0</v>
      </c>
      <c r="EB76" s="261">
        <v>0</v>
      </c>
      <c r="EC76" s="261">
        <v>0</v>
      </c>
      <c r="ED76" s="261">
        <v>0</v>
      </c>
      <c r="EE76" s="261">
        <v>0</v>
      </c>
      <c r="EF76" s="261">
        <v>0</v>
      </c>
      <c r="EG76" s="261">
        <v>0</v>
      </c>
      <c r="EH76" s="261">
        <v>0</v>
      </c>
      <c r="EI76" s="261">
        <v>0</v>
      </c>
      <c r="EJ76" s="261">
        <v>0</v>
      </c>
      <c r="EK76" s="261">
        <v>0</v>
      </c>
      <c r="EL76" s="261">
        <v>0</v>
      </c>
      <c r="EM76" s="261">
        <v>0</v>
      </c>
      <c r="EN76" s="261">
        <v>0</v>
      </c>
      <c r="EO76" s="261">
        <v>0</v>
      </c>
      <c r="EP76" s="261">
        <v>0</v>
      </c>
      <c r="EQ76" s="261">
        <v>0</v>
      </c>
      <c r="ER76" s="261">
        <v>0</v>
      </c>
      <c r="ES76" s="261">
        <v>0</v>
      </c>
      <c r="ET76" s="261">
        <v>0</v>
      </c>
      <c r="EU76" s="261">
        <v>0</v>
      </c>
      <c r="EV76" s="261">
        <v>0</v>
      </c>
      <c r="EW76" s="261">
        <v>0</v>
      </c>
      <c r="EX76" s="261">
        <v>0</v>
      </c>
      <c r="EY76" s="261">
        <v>0</v>
      </c>
      <c r="EZ76" s="261">
        <v>0</v>
      </c>
      <c r="FA76" s="261">
        <v>0</v>
      </c>
    </row>
    <row r="77" spans="1:164" x14ac:dyDescent="0.2">
      <c r="A77" s="190" t="s">
        <v>80</v>
      </c>
      <c r="B77" s="261" t="e">
        <v>#N/A</v>
      </c>
      <c r="C77" s="261" t="e">
        <v>#N/A</v>
      </c>
      <c r="D77" s="261">
        <v>0</v>
      </c>
      <c r="E77" s="261">
        <v>0</v>
      </c>
      <c r="F77" s="261">
        <v>0</v>
      </c>
      <c r="G77" s="261">
        <v>0</v>
      </c>
      <c r="H77" s="261" t="e">
        <v>#N/A</v>
      </c>
      <c r="I77" s="261" t="e">
        <v>#N/A</v>
      </c>
      <c r="J77" s="261">
        <v>0</v>
      </c>
      <c r="K77" s="261">
        <v>0</v>
      </c>
      <c r="L77" s="261">
        <v>0</v>
      </c>
      <c r="M77" s="261">
        <v>0</v>
      </c>
      <c r="N77" s="261" t="e">
        <v>#N/A</v>
      </c>
      <c r="O77" s="261" t="e">
        <v>#N/A</v>
      </c>
      <c r="P77" s="261">
        <v>0</v>
      </c>
      <c r="Q77" s="261">
        <v>0</v>
      </c>
      <c r="R77" s="261">
        <v>0</v>
      </c>
      <c r="S77" s="261">
        <v>0</v>
      </c>
      <c r="T77" s="261" t="e">
        <v>#N/A</v>
      </c>
      <c r="U77" s="261" t="e">
        <v>#N/A</v>
      </c>
      <c r="V77" s="261">
        <v>0</v>
      </c>
      <c r="W77" s="261">
        <v>0</v>
      </c>
      <c r="X77" s="261">
        <v>0</v>
      </c>
      <c r="Y77" s="261">
        <v>0</v>
      </c>
      <c r="Z77" s="261" t="e">
        <v>#N/A</v>
      </c>
      <c r="AA77" s="261" t="e">
        <v>#N/A</v>
      </c>
      <c r="AB77" s="261">
        <v>0</v>
      </c>
      <c r="AC77" s="261">
        <v>0</v>
      </c>
      <c r="AD77" s="261">
        <v>0</v>
      </c>
      <c r="AE77" s="261">
        <v>0</v>
      </c>
      <c r="AF77" s="261" t="e">
        <v>#N/A</v>
      </c>
      <c r="AG77" s="261" t="e">
        <v>#N/A</v>
      </c>
      <c r="AH77" s="261">
        <v>0</v>
      </c>
      <c r="AI77" s="261">
        <v>0</v>
      </c>
      <c r="AJ77" s="261">
        <v>0</v>
      </c>
      <c r="AK77" s="261">
        <v>0</v>
      </c>
      <c r="AL77" s="261" t="e">
        <v>#N/A</v>
      </c>
      <c r="AM77" s="261" t="e">
        <v>#N/A</v>
      </c>
      <c r="AN77" s="261">
        <v>0</v>
      </c>
      <c r="AO77" s="261">
        <v>0</v>
      </c>
      <c r="AP77" s="261">
        <v>0</v>
      </c>
      <c r="AQ77" s="261">
        <v>0</v>
      </c>
      <c r="AR77" s="261" t="e">
        <v>#N/A</v>
      </c>
      <c r="AS77" s="261" t="e">
        <v>#N/A</v>
      </c>
      <c r="AT77" s="261">
        <v>0</v>
      </c>
      <c r="AU77" s="261">
        <v>0</v>
      </c>
      <c r="AV77" s="261">
        <v>0</v>
      </c>
      <c r="AW77" s="261">
        <v>0</v>
      </c>
      <c r="AX77" s="261" t="e">
        <v>#N/A</v>
      </c>
      <c r="AY77" s="261" t="e">
        <v>#N/A</v>
      </c>
      <c r="AZ77" s="261">
        <v>0</v>
      </c>
      <c r="BA77" s="261">
        <v>0</v>
      </c>
      <c r="BB77" s="261">
        <v>0</v>
      </c>
      <c r="BC77" s="261">
        <v>0</v>
      </c>
      <c r="BD77" s="261" t="e">
        <v>#N/A</v>
      </c>
      <c r="BE77" s="261" t="e">
        <v>#N/A</v>
      </c>
      <c r="BF77" s="261">
        <v>0</v>
      </c>
      <c r="BG77" s="261">
        <v>0</v>
      </c>
      <c r="BH77" s="261">
        <v>0</v>
      </c>
      <c r="BI77" s="261">
        <v>0</v>
      </c>
      <c r="BJ77" s="261" t="e">
        <v>#N/A</v>
      </c>
      <c r="BK77" s="261" t="e">
        <v>#N/A</v>
      </c>
      <c r="BL77" s="261">
        <v>0</v>
      </c>
      <c r="BM77" s="261">
        <v>0</v>
      </c>
      <c r="BN77" s="261">
        <v>0</v>
      </c>
      <c r="BO77" s="261">
        <v>0</v>
      </c>
      <c r="BP77" s="261" t="e">
        <v>#N/A</v>
      </c>
      <c r="BQ77" s="261" t="e">
        <v>#N/A</v>
      </c>
      <c r="BR77" s="261">
        <v>0</v>
      </c>
      <c r="BS77" s="261">
        <v>0</v>
      </c>
      <c r="BT77" s="261">
        <v>0</v>
      </c>
      <c r="BU77" s="261">
        <v>0</v>
      </c>
      <c r="BV77" s="261" t="e">
        <v>#N/A</v>
      </c>
      <c r="BW77" s="261" t="e">
        <v>#N/A</v>
      </c>
      <c r="BX77" s="261">
        <v>0</v>
      </c>
      <c r="BY77" s="261">
        <v>0</v>
      </c>
      <c r="BZ77" s="261">
        <v>0</v>
      </c>
      <c r="CA77" s="261">
        <v>0</v>
      </c>
      <c r="CB77" s="261" t="e">
        <v>#N/A</v>
      </c>
      <c r="CC77" s="261" t="e">
        <v>#N/A</v>
      </c>
      <c r="CD77" s="261">
        <v>0</v>
      </c>
      <c r="CE77" s="261">
        <v>0</v>
      </c>
      <c r="CF77" s="261">
        <v>0</v>
      </c>
      <c r="CG77" s="261">
        <v>0</v>
      </c>
      <c r="CH77" s="261" t="e">
        <v>#N/A</v>
      </c>
      <c r="CI77" s="261" t="e">
        <v>#N/A</v>
      </c>
      <c r="CJ77" s="261">
        <v>0</v>
      </c>
      <c r="CK77" s="261">
        <v>0</v>
      </c>
      <c r="CL77" s="261">
        <v>0</v>
      </c>
      <c r="CM77" s="261">
        <v>0</v>
      </c>
      <c r="CN77" s="261">
        <v>525727</v>
      </c>
      <c r="CO77" s="261">
        <v>525716</v>
      </c>
      <c r="CP77" s="261">
        <v>0</v>
      </c>
      <c r="CQ77" s="261">
        <v>0</v>
      </c>
      <c r="CR77" s="261">
        <v>0</v>
      </c>
      <c r="CS77" s="261">
        <v>0</v>
      </c>
      <c r="CT77" s="261">
        <v>534672</v>
      </c>
      <c r="CU77" s="261">
        <v>531354</v>
      </c>
      <c r="CV77" s="261">
        <v>0</v>
      </c>
      <c r="CW77" s="261">
        <v>0</v>
      </c>
      <c r="CX77" s="261">
        <v>0</v>
      </c>
      <c r="CY77" s="261">
        <v>0</v>
      </c>
      <c r="CZ77" s="261">
        <v>544540</v>
      </c>
      <c r="DA77" s="261">
        <v>539215</v>
      </c>
      <c r="DB77" s="261">
        <v>0</v>
      </c>
      <c r="DC77" s="261">
        <v>0</v>
      </c>
      <c r="DD77" s="261">
        <v>0</v>
      </c>
      <c r="DE77" s="261">
        <v>0</v>
      </c>
      <c r="DF77" s="261">
        <v>553574</v>
      </c>
      <c r="DG77" s="261">
        <v>546162</v>
      </c>
      <c r="DH77" s="261">
        <v>0</v>
      </c>
      <c r="DI77" s="261">
        <v>0</v>
      </c>
      <c r="DJ77" s="261">
        <v>0</v>
      </c>
      <c r="DK77" s="261">
        <v>0</v>
      </c>
      <c r="DL77" s="261">
        <v>560846</v>
      </c>
      <c r="DM77" s="261">
        <v>552133</v>
      </c>
      <c r="DN77" s="261">
        <v>0</v>
      </c>
      <c r="DO77" s="261">
        <v>0</v>
      </c>
      <c r="DP77" s="261">
        <v>0</v>
      </c>
      <c r="DQ77" s="261">
        <v>0</v>
      </c>
      <c r="DR77" s="261">
        <v>564616</v>
      </c>
      <c r="DS77" s="261">
        <v>556351</v>
      </c>
      <c r="DT77" s="261">
        <v>0</v>
      </c>
      <c r="DU77" s="261">
        <v>0</v>
      </c>
      <c r="DV77" s="261">
        <v>0</v>
      </c>
      <c r="DW77" s="261">
        <v>0</v>
      </c>
      <c r="DX77" s="261">
        <v>572152</v>
      </c>
      <c r="DY77" s="261">
        <v>563835</v>
      </c>
      <c r="DZ77" s="261">
        <v>0</v>
      </c>
      <c r="EA77" s="261">
        <v>0</v>
      </c>
      <c r="EB77" s="261">
        <v>0</v>
      </c>
      <c r="EC77" s="261">
        <v>0</v>
      </c>
      <c r="ED77" s="261">
        <v>579499</v>
      </c>
      <c r="EE77" s="261">
        <v>570832</v>
      </c>
      <c r="EF77" s="261">
        <v>0</v>
      </c>
      <c r="EG77" s="261">
        <v>0</v>
      </c>
      <c r="EH77" s="261">
        <v>0</v>
      </c>
      <c r="EI77" s="261">
        <v>0</v>
      </c>
      <c r="EJ77" s="261">
        <v>585227</v>
      </c>
      <c r="EK77" s="261">
        <v>576540</v>
      </c>
      <c r="EL77" s="261">
        <v>0</v>
      </c>
      <c r="EM77" s="261">
        <v>0</v>
      </c>
      <c r="EN77" s="261">
        <v>0</v>
      </c>
      <c r="EO77" s="261">
        <v>0</v>
      </c>
      <c r="EP77" s="261">
        <v>590725</v>
      </c>
      <c r="EQ77" s="261">
        <v>581754</v>
      </c>
      <c r="ER77" s="261">
        <v>0</v>
      </c>
      <c r="ES77" s="261">
        <v>0</v>
      </c>
      <c r="ET77" s="261">
        <v>0</v>
      </c>
      <c r="EU77" s="261">
        <v>0</v>
      </c>
      <c r="EV77" s="261">
        <v>593484</v>
      </c>
      <c r="EW77" s="261">
        <v>584983</v>
      </c>
      <c r="EX77" s="261">
        <v>0</v>
      </c>
      <c r="EY77" s="261">
        <v>0</v>
      </c>
      <c r="EZ77" s="261">
        <v>0</v>
      </c>
      <c r="FA77" s="261">
        <v>0</v>
      </c>
    </row>
    <row r="78" spans="1:164" x14ac:dyDescent="0.2">
      <c r="A78" s="190" t="s">
        <v>81</v>
      </c>
      <c r="B78" s="261" t="e">
        <v>#N/A</v>
      </c>
      <c r="C78" s="261" t="e">
        <v>#N/A</v>
      </c>
      <c r="D78" s="261">
        <v>0</v>
      </c>
      <c r="E78" s="261">
        <v>0</v>
      </c>
      <c r="F78" s="261">
        <v>0</v>
      </c>
      <c r="G78" s="261">
        <v>0</v>
      </c>
      <c r="H78" s="261" t="e">
        <v>#N/A</v>
      </c>
      <c r="I78" s="261" t="e">
        <v>#N/A</v>
      </c>
      <c r="J78" s="261">
        <v>0</v>
      </c>
      <c r="K78" s="261">
        <v>0</v>
      </c>
      <c r="L78" s="261">
        <v>0</v>
      </c>
      <c r="M78" s="261">
        <v>0</v>
      </c>
      <c r="N78" s="261" t="e">
        <v>#N/A</v>
      </c>
      <c r="O78" s="261" t="e">
        <v>#N/A</v>
      </c>
      <c r="P78" s="261">
        <v>0</v>
      </c>
      <c r="Q78" s="261">
        <v>0</v>
      </c>
      <c r="R78" s="261">
        <v>0</v>
      </c>
      <c r="S78" s="261">
        <v>0</v>
      </c>
      <c r="T78" s="261" t="e">
        <v>#N/A</v>
      </c>
      <c r="U78" s="261" t="e">
        <v>#N/A</v>
      </c>
      <c r="V78" s="261">
        <v>0</v>
      </c>
      <c r="W78" s="261">
        <v>0</v>
      </c>
      <c r="X78" s="261">
        <v>0</v>
      </c>
      <c r="Y78" s="261">
        <v>0</v>
      </c>
      <c r="Z78" s="261" t="e">
        <v>#N/A</v>
      </c>
      <c r="AA78" s="261" t="e">
        <v>#N/A</v>
      </c>
      <c r="AB78" s="261">
        <v>0</v>
      </c>
      <c r="AC78" s="261">
        <v>0</v>
      </c>
      <c r="AD78" s="261">
        <v>0</v>
      </c>
      <c r="AE78" s="261">
        <v>0</v>
      </c>
      <c r="AF78" s="261" t="e">
        <v>#N/A</v>
      </c>
      <c r="AG78" s="261" t="e">
        <v>#N/A</v>
      </c>
      <c r="AH78" s="261">
        <v>0</v>
      </c>
      <c r="AI78" s="261">
        <v>0</v>
      </c>
      <c r="AJ78" s="261">
        <v>0</v>
      </c>
      <c r="AK78" s="261">
        <v>0</v>
      </c>
      <c r="AL78" s="261" t="e">
        <v>#N/A</v>
      </c>
      <c r="AM78" s="261" t="e">
        <v>#N/A</v>
      </c>
      <c r="AN78" s="261">
        <v>0</v>
      </c>
      <c r="AO78" s="261">
        <v>0</v>
      </c>
      <c r="AP78" s="261">
        <v>0</v>
      </c>
      <c r="AQ78" s="261">
        <v>0</v>
      </c>
      <c r="AR78" s="261" t="e">
        <v>#N/A</v>
      </c>
      <c r="AS78" s="261" t="e">
        <v>#N/A</v>
      </c>
      <c r="AT78" s="261">
        <v>0</v>
      </c>
      <c r="AU78" s="261">
        <v>0</v>
      </c>
      <c r="AV78" s="261">
        <v>0</v>
      </c>
      <c r="AW78" s="261">
        <v>0</v>
      </c>
      <c r="AX78" s="261" t="e">
        <v>#N/A</v>
      </c>
      <c r="AY78" s="261" t="e">
        <v>#N/A</v>
      </c>
      <c r="AZ78" s="261">
        <v>0</v>
      </c>
      <c r="BA78" s="261">
        <v>0</v>
      </c>
      <c r="BB78" s="261">
        <v>0</v>
      </c>
      <c r="BC78" s="261">
        <v>0</v>
      </c>
      <c r="BD78" s="261" t="e">
        <v>#N/A</v>
      </c>
      <c r="BE78" s="261" t="e">
        <v>#N/A</v>
      </c>
      <c r="BF78" s="261">
        <v>0</v>
      </c>
      <c r="BG78" s="261">
        <v>0</v>
      </c>
      <c r="BH78" s="261">
        <v>0</v>
      </c>
      <c r="BI78" s="261">
        <v>0</v>
      </c>
      <c r="BJ78" s="261" t="e">
        <v>#N/A</v>
      </c>
      <c r="BK78" s="261" t="e">
        <v>#N/A</v>
      </c>
      <c r="BL78" s="261">
        <v>0</v>
      </c>
      <c r="BM78" s="261">
        <v>0</v>
      </c>
      <c r="BN78" s="261">
        <v>0</v>
      </c>
      <c r="BO78" s="261">
        <v>0</v>
      </c>
      <c r="BP78" s="261" t="e">
        <v>#N/A</v>
      </c>
      <c r="BQ78" s="261" t="e">
        <v>#N/A</v>
      </c>
      <c r="BR78" s="261">
        <v>0</v>
      </c>
      <c r="BS78" s="261">
        <v>0</v>
      </c>
      <c r="BT78" s="261">
        <v>0</v>
      </c>
      <c r="BU78" s="261">
        <v>0</v>
      </c>
      <c r="BV78" s="261" t="e">
        <v>#N/A</v>
      </c>
      <c r="BW78" s="261" t="e">
        <v>#N/A</v>
      </c>
      <c r="BX78" s="261">
        <v>0</v>
      </c>
      <c r="BY78" s="261">
        <v>0</v>
      </c>
      <c r="BZ78" s="261">
        <v>0</v>
      </c>
      <c r="CA78" s="261">
        <v>0</v>
      </c>
      <c r="CB78" s="261" t="e">
        <v>#N/A</v>
      </c>
      <c r="CC78" s="261" t="e">
        <v>#N/A</v>
      </c>
      <c r="CD78" s="261">
        <v>0</v>
      </c>
      <c r="CE78" s="261">
        <v>0</v>
      </c>
      <c r="CF78" s="261">
        <v>0</v>
      </c>
      <c r="CG78" s="261">
        <v>0</v>
      </c>
      <c r="CH78" s="261" t="e">
        <v>#N/A</v>
      </c>
      <c r="CI78" s="261" t="e">
        <v>#N/A</v>
      </c>
      <c r="CJ78" s="261">
        <v>0</v>
      </c>
      <c r="CK78" s="261">
        <v>0</v>
      </c>
      <c r="CL78" s="261">
        <v>0</v>
      </c>
      <c r="CM78" s="261">
        <v>0</v>
      </c>
      <c r="CN78" s="261">
        <v>17689</v>
      </c>
      <c r="CO78" s="261">
        <v>16907</v>
      </c>
      <c r="CP78" s="261">
        <v>0</v>
      </c>
      <c r="CQ78" s="261">
        <v>0</v>
      </c>
      <c r="CR78" s="261">
        <v>0</v>
      </c>
      <c r="CS78" s="261">
        <v>0</v>
      </c>
      <c r="CT78" s="261">
        <v>18096</v>
      </c>
      <c r="CU78" s="261">
        <v>17315</v>
      </c>
      <c r="CV78" s="261">
        <v>0</v>
      </c>
      <c r="CW78" s="261">
        <v>0</v>
      </c>
      <c r="CX78" s="261">
        <v>0</v>
      </c>
      <c r="CY78" s="261">
        <v>0</v>
      </c>
      <c r="CZ78" s="261">
        <v>18486</v>
      </c>
      <c r="DA78" s="261">
        <v>17748</v>
      </c>
      <c r="DB78" s="261">
        <v>0</v>
      </c>
      <c r="DC78" s="261">
        <v>0</v>
      </c>
      <c r="DD78" s="261">
        <v>0</v>
      </c>
      <c r="DE78" s="261">
        <v>0</v>
      </c>
      <c r="DF78" s="261">
        <v>18631</v>
      </c>
      <c r="DG78" s="261">
        <v>17890</v>
      </c>
      <c r="DH78" s="261">
        <v>0</v>
      </c>
      <c r="DI78" s="261">
        <v>0</v>
      </c>
      <c r="DJ78" s="261">
        <v>0</v>
      </c>
      <c r="DK78" s="261">
        <v>0</v>
      </c>
      <c r="DL78" s="261">
        <v>18909</v>
      </c>
      <c r="DM78" s="261">
        <v>18228</v>
      </c>
      <c r="DN78" s="261">
        <v>0</v>
      </c>
      <c r="DO78" s="261">
        <v>0</v>
      </c>
      <c r="DP78" s="261">
        <v>0</v>
      </c>
      <c r="DQ78" s="261">
        <v>0</v>
      </c>
      <c r="DR78" s="261">
        <v>19171</v>
      </c>
      <c r="DS78" s="261">
        <v>18519</v>
      </c>
      <c r="DT78" s="261">
        <v>0</v>
      </c>
      <c r="DU78" s="261">
        <v>0</v>
      </c>
      <c r="DV78" s="261">
        <v>0</v>
      </c>
      <c r="DW78" s="261">
        <v>0</v>
      </c>
      <c r="DX78" s="261">
        <v>19598</v>
      </c>
      <c r="DY78" s="261">
        <v>18949</v>
      </c>
      <c r="DZ78" s="261">
        <v>0</v>
      </c>
      <c r="EA78" s="261">
        <v>0</v>
      </c>
      <c r="EB78" s="261">
        <v>0</v>
      </c>
      <c r="EC78" s="261">
        <v>0</v>
      </c>
      <c r="ED78" s="261">
        <v>20143</v>
      </c>
      <c r="EE78" s="261">
        <v>19467</v>
      </c>
      <c r="EF78" s="261">
        <v>0</v>
      </c>
      <c r="EG78" s="261">
        <v>0</v>
      </c>
      <c r="EH78" s="261">
        <v>0</v>
      </c>
      <c r="EI78" s="261">
        <v>0</v>
      </c>
      <c r="EJ78" s="261">
        <v>20653</v>
      </c>
      <c r="EK78" s="261">
        <v>19866</v>
      </c>
      <c r="EL78" s="261">
        <v>0</v>
      </c>
      <c r="EM78" s="261">
        <v>0</v>
      </c>
      <c r="EN78" s="261">
        <v>0</v>
      </c>
      <c r="EO78" s="261">
        <v>0</v>
      </c>
      <c r="EP78" s="261">
        <v>21058</v>
      </c>
      <c r="EQ78" s="261">
        <v>20304</v>
      </c>
      <c r="ER78" s="261">
        <v>0</v>
      </c>
      <c r="ES78" s="261">
        <v>0</v>
      </c>
      <c r="ET78" s="261">
        <v>0</v>
      </c>
      <c r="EU78" s="261">
        <v>0</v>
      </c>
      <c r="EV78" s="261">
        <v>21409</v>
      </c>
      <c r="EW78" s="261">
        <v>20754</v>
      </c>
      <c r="EX78" s="261">
        <v>0</v>
      </c>
      <c r="EY78" s="261">
        <v>0</v>
      </c>
      <c r="EZ78" s="261">
        <v>0</v>
      </c>
      <c r="FA78" s="261">
        <v>0</v>
      </c>
    </row>
    <row r="79" spans="1:164" x14ac:dyDescent="0.2">
      <c r="A79" s="207"/>
      <c r="B79" s="190"/>
      <c r="C79" s="190"/>
      <c r="D79" s="190"/>
      <c r="E79" s="190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0"/>
      <c r="V79" s="190"/>
      <c r="W79" s="190"/>
      <c r="X79" s="190"/>
      <c r="Y79" s="190"/>
      <c r="Z79" s="190"/>
      <c r="AA79" s="190"/>
      <c r="AB79" s="190"/>
      <c r="AC79" s="190"/>
      <c r="AD79" s="190"/>
      <c r="AE79" s="190"/>
      <c r="AF79" s="191"/>
      <c r="AG79" s="191"/>
      <c r="AH79" s="208"/>
      <c r="AI79" s="112"/>
      <c r="AJ79" s="112"/>
      <c r="AK79" s="112"/>
    </row>
    <row r="80" spans="1:164" x14ac:dyDescent="0.2">
      <c r="A80" s="207"/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90"/>
      <c r="AE80" s="190"/>
      <c r="AF80" s="190"/>
      <c r="AG80" s="190"/>
      <c r="AH80" s="190"/>
      <c r="BL80" s="113"/>
      <c r="BM80" s="113"/>
      <c r="BN80" s="112"/>
      <c r="BO80" s="112"/>
      <c r="BR80" s="113"/>
      <c r="BS80" s="113"/>
      <c r="BT80" s="112"/>
      <c r="BU80" s="112"/>
    </row>
    <row r="81" spans="1:164" x14ac:dyDescent="0.2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FC81" s="113"/>
      <c r="FD81" s="113"/>
      <c r="FE81" s="112"/>
      <c r="FF81" s="112"/>
      <c r="FG81" s="112"/>
      <c r="FH81" s="112"/>
    </row>
    <row r="82" spans="1:164" x14ac:dyDescent="0.2">
      <c r="A82" s="190"/>
      <c r="B82" s="190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FC82" s="113"/>
      <c r="FD82" s="113"/>
      <c r="FE82" s="112"/>
      <c r="FF82" s="112"/>
      <c r="FG82" s="112"/>
      <c r="FH82" s="112"/>
    </row>
    <row r="83" spans="1:164" x14ac:dyDescent="0.2">
      <c r="A83" s="207"/>
      <c r="B83" s="190"/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</row>
    <row r="84" spans="1:164" x14ac:dyDescent="0.2">
      <c r="A84" s="207"/>
      <c r="B84" s="190"/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</row>
    <row r="85" spans="1:164" x14ac:dyDescent="0.2">
      <c r="A85" s="207"/>
      <c r="B85" s="190"/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</row>
    <row r="86" spans="1:164" x14ac:dyDescent="0.2">
      <c r="A86" s="207"/>
      <c r="B86" s="190"/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</row>
    <row r="87" spans="1:164" x14ac:dyDescent="0.2">
      <c r="A87" s="207"/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</row>
    <row r="88" spans="1:164" x14ac:dyDescent="0.2">
      <c r="A88" s="207"/>
      <c r="B88" s="190"/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</row>
    <row r="89" spans="1:164" x14ac:dyDescent="0.2">
      <c r="A89" s="207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56"/>
      <c r="AJ89" s="156"/>
      <c r="AK89" s="156"/>
      <c r="AL89" s="156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</row>
    <row r="90" spans="1:164" x14ac:dyDescent="0.2">
      <c r="A90" s="207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</row>
    <row r="91" spans="1:164" x14ac:dyDescent="0.2">
      <c r="A91" s="207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</row>
    <row r="92" spans="1:164" x14ac:dyDescent="0.2">
      <c r="A92" s="207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</row>
    <row r="93" spans="1:164" x14ac:dyDescent="0.2">
      <c r="A93" s="207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</row>
    <row r="94" spans="1:164" x14ac:dyDescent="0.2">
      <c r="A94" s="207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</row>
    <row r="95" spans="1:164" x14ac:dyDescent="0.2">
      <c r="A95" s="207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</row>
    <row r="96" spans="1:164" x14ac:dyDescent="0.2">
      <c r="A96" s="207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</row>
    <row r="97" spans="1:61" x14ac:dyDescent="0.2">
      <c r="A97" s="207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</row>
    <row r="98" spans="1:61" x14ac:dyDescent="0.2">
      <c r="A98" s="207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</row>
    <row r="99" spans="1:61" x14ac:dyDescent="0.2">
      <c r="A99" s="190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</row>
    <row r="100" spans="1:61" x14ac:dyDescent="0.2">
      <c r="A100" s="190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</row>
    <row r="101" spans="1:61" x14ac:dyDescent="0.2">
      <c r="A101" s="207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</row>
    <row r="102" spans="1:61" x14ac:dyDescent="0.2"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</row>
    <row r="103" spans="1:61" x14ac:dyDescent="0.2"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</row>
    <row r="104" spans="1:61" x14ac:dyDescent="0.2"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</row>
    <row r="105" spans="1:61" x14ac:dyDescent="0.2"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</row>
    <row r="106" spans="1:61" x14ac:dyDescent="0.2"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</row>
    <row r="107" spans="1:61" x14ac:dyDescent="0.2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56"/>
      <c r="AI107" s="156"/>
      <c r="AJ107" s="156"/>
      <c r="AK107" s="156"/>
      <c r="AL107" s="156"/>
      <c r="AM107" s="156"/>
      <c r="AN107" s="156"/>
      <c r="AO107" s="156"/>
      <c r="AP107" s="156"/>
      <c r="AQ107" s="156"/>
      <c r="AR107" s="156"/>
      <c r="AS107" s="156"/>
      <c r="AT107" s="156"/>
      <c r="AU107" s="156"/>
      <c r="AV107" s="156"/>
      <c r="AW107" s="156"/>
      <c r="AX107" s="156"/>
      <c r="AY107" s="156"/>
      <c r="AZ107" s="156"/>
      <c r="BA107" s="156"/>
      <c r="BB107" s="156"/>
      <c r="BC107" s="156"/>
      <c r="BD107" s="156"/>
      <c r="BE107" s="156"/>
      <c r="BF107" s="156"/>
      <c r="BG107" s="156"/>
      <c r="BH107" s="156"/>
      <c r="BI107" s="156"/>
    </row>
    <row r="108" spans="1:61" x14ac:dyDescent="0.2"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56"/>
      <c r="AI108" s="156"/>
      <c r="AJ108" s="156"/>
      <c r="AK108" s="156"/>
      <c r="AL108" s="156"/>
      <c r="AM108" s="156"/>
      <c r="AN108" s="156"/>
      <c r="AO108" s="156"/>
      <c r="AP108" s="156"/>
      <c r="AQ108" s="156"/>
      <c r="AR108" s="156"/>
      <c r="AS108" s="156"/>
      <c r="AT108" s="156"/>
      <c r="AU108" s="156"/>
      <c r="AV108" s="156"/>
      <c r="AW108" s="156"/>
      <c r="AX108" s="156"/>
      <c r="AY108" s="156"/>
      <c r="AZ108" s="156"/>
      <c r="BA108" s="156"/>
      <c r="BB108" s="156"/>
      <c r="BC108" s="156"/>
      <c r="BD108" s="156"/>
      <c r="BE108" s="156"/>
      <c r="BF108" s="156"/>
      <c r="BG108" s="156"/>
      <c r="BH108" s="156"/>
      <c r="BI108" s="156"/>
    </row>
    <row r="109" spans="1:61" x14ac:dyDescent="0.2"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56"/>
      <c r="AI109" s="156"/>
      <c r="AJ109" s="156"/>
      <c r="AK109" s="156"/>
      <c r="AL109" s="156"/>
      <c r="AM109" s="156"/>
      <c r="AN109" s="156"/>
      <c r="AO109" s="156"/>
      <c r="AP109" s="156"/>
      <c r="AQ109" s="156"/>
      <c r="AR109" s="156"/>
      <c r="AS109" s="156"/>
      <c r="AT109" s="156"/>
      <c r="AU109" s="156"/>
      <c r="AV109" s="156"/>
      <c r="AW109" s="156"/>
      <c r="AX109" s="156"/>
      <c r="AY109" s="156"/>
      <c r="AZ109" s="156"/>
      <c r="BA109" s="156"/>
      <c r="BB109" s="156"/>
      <c r="BC109" s="156"/>
      <c r="BD109" s="156"/>
      <c r="BE109" s="156"/>
      <c r="BF109" s="156"/>
      <c r="BG109" s="156"/>
      <c r="BH109" s="156"/>
      <c r="BI109" s="156"/>
    </row>
    <row r="110" spans="1:61" x14ac:dyDescent="0.2"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56"/>
      <c r="AI110" s="156"/>
      <c r="AJ110" s="156"/>
      <c r="AK110" s="156"/>
      <c r="AL110" s="156"/>
      <c r="AM110" s="156"/>
      <c r="AN110" s="156"/>
      <c r="AO110" s="156"/>
      <c r="AP110" s="156"/>
      <c r="AQ110" s="156"/>
      <c r="AR110" s="156"/>
      <c r="AS110" s="156"/>
      <c r="AT110" s="156"/>
      <c r="AU110" s="156"/>
      <c r="AV110" s="156"/>
      <c r="AW110" s="156"/>
      <c r="AX110" s="156"/>
      <c r="AY110" s="156"/>
      <c r="AZ110" s="156"/>
      <c r="BA110" s="156"/>
      <c r="BB110" s="156"/>
      <c r="BC110" s="156"/>
      <c r="BD110" s="156"/>
      <c r="BE110" s="156"/>
      <c r="BF110" s="156"/>
      <c r="BG110" s="156"/>
      <c r="BH110" s="156"/>
      <c r="BI110" s="156"/>
    </row>
    <row r="111" spans="1:61" x14ac:dyDescent="0.2"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56"/>
      <c r="AI111" s="156"/>
      <c r="AJ111" s="156"/>
      <c r="AK111" s="156"/>
      <c r="AL111" s="156"/>
      <c r="AM111" s="156"/>
      <c r="AN111" s="156"/>
      <c r="AO111" s="156"/>
      <c r="AP111" s="156"/>
      <c r="AQ111" s="156"/>
      <c r="AR111" s="156"/>
      <c r="AS111" s="156"/>
      <c r="AT111" s="156"/>
      <c r="AU111" s="156"/>
      <c r="AV111" s="156"/>
      <c r="AW111" s="156"/>
      <c r="AX111" s="156"/>
      <c r="AY111" s="156"/>
      <c r="AZ111" s="156"/>
      <c r="BA111" s="156"/>
      <c r="BB111" s="156"/>
      <c r="BC111" s="156"/>
      <c r="BD111" s="156"/>
      <c r="BE111" s="156"/>
      <c r="BF111" s="156"/>
      <c r="BG111" s="156"/>
      <c r="BH111" s="156"/>
      <c r="BI111" s="156"/>
    </row>
    <row r="112" spans="1:61" x14ac:dyDescent="0.2"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56"/>
      <c r="AI112" s="156"/>
      <c r="AJ112" s="156"/>
      <c r="AK112" s="156"/>
      <c r="AL112" s="156"/>
      <c r="AM112" s="156"/>
      <c r="AN112" s="156"/>
      <c r="AO112" s="156"/>
      <c r="AP112" s="156"/>
      <c r="AQ112" s="156"/>
      <c r="AR112" s="156"/>
      <c r="AS112" s="156"/>
      <c r="AT112" s="156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156"/>
      <c r="BF112" s="156"/>
      <c r="BG112" s="156"/>
      <c r="BH112" s="156"/>
      <c r="BI112" s="156"/>
    </row>
    <row r="113" spans="2:61" x14ac:dyDescent="0.2"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56"/>
      <c r="AI113" s="156"/>
      <c r="AJ113" s="156"/>
      <c r="AK113" s="156"/>
      <c r="AL113" s="156"/>
      <c r="AM113" s="156"/>
      <c r="AN113" s="156"/>
      <c r="AO113" s="156"/>
      <c r="AP113" s="156"/>
      <c r="AQ113" s="156"/>
      <c r="AR113" s="156"/>
      <c r="AS113" s="156"/>
      <c r="AT113" s="156"/>
      <c r="AU113" s="156"/>
      <c r="AV113" s="156"/>
      <c r="AW113" s="156"/>
      <c r="AX113" s="156"/>
      <c r="AY113" s="156"/>
      <c r="AZ113" s="156"/>
      <c r="BA113" s="156"/>
      <c r="BB113" s="156"/>
      <c r="BC113" s="156"/>
      <c r="BD113" s="156"/>
      <c r="BE113" s="156"/>
      <c r="BF113" s="156"/>
      <c r="BG113" s="156"/>
      <c r="BH113" s="156"/>
      <c r="BI113" s="156"/>
    </row>
    <row r="114" spans="2:61" x14ac:dyDescent="0.2"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56"/>
      <c r="AI114" s="156"/>
      <c r="AJ114" s="156"/>
      <c r="AK114" s="156"/>
      <c r="AL114" s="156"/>
      <c r="AM114" s="156"/>
      <c r="AN114" s="156"/>
      <c r="AO114" s="156"/>
      <c r="AP114" s="156"/>
      <c r="AQ114" s="156"/>
      <c r="AR114" s="156"/>
      <c r="AS114" s="156"/>
      <c r="AT114" s="156"/>
      <c r="AU114" s="156"/>
      <c r="AV114" s="156"/>
      <c r="AW114" s="156"/>
      <c r="AX114" s="156"/>
      <c r="AY114" s="156"/>
      <c r="AZ114" s="156"/>
      <c r="BA114" s="156"/>
      <c r="BB114" s="156"/>
      <c r="BC114" s="156"/>
      <c r="BD114" s="156"/>
      <c r="BE114" s="156"/>
      <c r="BF114" s="156"/>
      <c r="BG114" s="156"/>
      <c r="BH114" s="156"/>
      <c r="BI114" s="156"/>
    </row>
    <row r="115" spans="2:61" x14ac:dyDescent="0.2"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56"/>
      <c r="AI115" s="156"/>
      <c r="AJ115" s="156"/>
      <c r="AK115" s="156"/>
      <c r="AL115" s="156"/>
      <c r="AM115" s="156"/>
      <c r="AN115" s="156"/>
      <c r="AO115" s="156"/>
      <c r="AP115" s="156"/>
      <c r="AQ115" s="156"/>
      <c r="AR115" s="156"/>
      <c r="AS115" s="156"/>
      <c r="AT115" s="156"/>
      <c r="AU115" s="156"/>
      <c r="AV115" s="156"/>
      <c r="AW115" s="156"/>
      <c r="AX115" s="156"/>
      <c r="AY115" s="156"/>
      <c r="AZ115" s="156"/>
      <c r="BA115" s="156"/>
      <c r="BB115" s="156"/>
      <c r="BC115" s="156"/>
      <c r="BD115" s="156"/>
      <c r="BE115" s="156"/>
      <c r="BF115" s="156"/>
      <c r="BG115" s="156"/>
      <c r="BH115" s="156"/>
      <c r="BI115" s="156"/>
    </row>
    <row r="116" spans="2:61" x14ac:dyDescent="0.2"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56"/>
      <c r="AL116" s="156"/>
      <c r="AM116" s="156"/>
      <c r="AN116" s="156"/>
      <c r="AO116" s="156"/>
      <c r="AP116" s="156"/>
      <c r="AQ116" s="156"/>
      <c r="AR116" s="156"/>
      <c r="AS116" s="156"/>
      <c r="AT116" s="156"/>
      <c r="AU116" s="156"/>
      <c r="AV116" s="156"/>
      <c r="AW116" s="156"/>
      <c r="AX116" s="156"/>
      <c r="AY116" s="156"/>
      <c r="AZ116" s="156"/>
      <c r="BA116" s="156"/>
      <c r="BB116" s="156"/>
      <c r="BC116" s="156"/>
      <c r="BD116" s="156"/>
      <c r="BE116" s="156"/>
      <c r="BF116" s="156"/>
      <c r="BG116" s="156"/>
      <c r="BH116" s="156"/>
      <c r="BI116" s="156"/>
    </row>
    <row r="117" spans="2:61" x14ac:dyDescent="0.2"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56"/>
      <c r="AI117" s="156"/>
      <c r="AJ117" s="156"/>
      <c r="AK117" s="156"/>
      <c r="AL117" s="156"/>
      <c r="AM117" s="156"/>
      <c r="AN117" s="156"/>
      <c r="AO117" s="156"/>
      <c r="AP117" s="156"/>
      <c r="AQ117" s="156"/>
      <c r="AR117" s="156"/>
      <c r="AS117" s="156"/>
      <c r="AT117" s="156"/>
      <c r="AU117" s="156"/>
      <c r="AV117" s="156"/>
      <c r="AW117" s="156"/>
      <c r="AX117" s="156"/>
      <c r="AY117" s="156"/>
      <c r="AZ117" s="156"/>
      <c r="BA117" s="156"/>
      <c r="BB117" s="156"/>
      <c r="BC117" s="156"/>
      <c r="BD117" s="156"/>
      <c r="BE117" s="156"/>
      <c r="BF117" s="156"/>
      <c r="BG117" s="156"/>
      <c r="BH117" s="156"/>
      <c r="BI117" s="156"/>
    </row>
    <row r="118" spans="2:61" x14ac:dyDescent="0.2"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</row>
    <row r="119" spans="2:61" x14ac:dyDescent="0.2"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</row>
    <row r="120" spans="2:61" x14ac:dyDescent="0.2"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  <c r="AN120" s="156"/>
      <c r="AO120" s="156"/>
      <c r="AP120" s="156"/>
      <c r="AQ120" s="156"/>
      <c r="AR120" s="156"/>
      <c r="AS120" s="156"/>
      <c r="AT120" s="156"/>
      <c r="AU120" s="156"/>
      <c r="AV120" s="156"/>
      <c r="AW120" s="156"/>
      <c r="AX120" s="156"/>
      <c r="AY120" s="156"/>
      <c r="AZ120" s="156"/>
      <c r="BA120" s="156"/>
      <c r="BB120" s="156"/>
      <c r="BC120" s="156"/>
      <c r="BD120" s="156"/>
      <c r="BE120" s="156"/>
      <c r="BF120" s="156"/>
      <c r="BG120" s="156"/>
      <c r="BH120" s="156"/>
      <c r="BI120" s="156"/>
    </row>
    <row r="121" spans="2:61" x14ac:dyDescent="0.2"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</row>
    <row r="122" spans="2:61" x14ac:dyDescent="0.2"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</row>
    <row r="123" spans="2:61" x14ac:dyDescent="0.2"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</row>
    <row r="124" spans="2:61" x14ac:dyDescent="0.2"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</row>
    <row r="125" spans="2:61" x14ac:dyDescent="0.2"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156"/>
      <c r="AJ125" s="156"/>
      <c r="AK125" s="156"/>
      <c r="AL125" s="156"/>
      <c r="AM125" s="156"/>
      <c r="AN125" s="156"/>
      <c r="AO125" s="156"/>
      <c r="AP125" s="156"/>
      <c r="AQ125" s="156"/>
      <c r="AR125" s="156"/>
      <c r="AS125" s="156"/>
      <c r="AT125" s="156"/>
      <c r="AU125" s="156"/>
      <c r="AV125" s="156"/>
      <c r="AW125" s="156"/>
      <c r="AX125" s="156"/>
      <c r="AY125" s="156"/>
      <c r="AZ125" s="156"/>
      <c r="BA125" s="156"/>
      <c r="BB125" s="156"/>
      <c r="BC125" s="156"/>
      <c r="BD125" s="156"/>
      <c r="BE125" s="156"/>
      <c r="BF125" s="156"/>
      <c r="BG125" s="156"/>
      <c r="BH125" s="156"/>
      <c r="BI125" s="156"/>
    </row>
    <row r="126" spans="2:61" x14ac:dyDescent="0.2"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6"/>
      <c r="AJ126" s="156"/>
      <c r="AK126" s="156"/>
      <c r="AL126" s="156"/>
      <c r="AM126" s="156"/>
      <c r="AN126" s="156"/>
      <c r="AO126" s="156"/>
      <c r="AP126" s="156"/>
      <c r="AQ126" s="156"/>
      <c r="AR126" s="156"/>
      <c r="AS126" s="156"/>
      <c r="AT126" s="156"/>
      <c r="AU126" s="156"/>
      <c r="AV126" s="156"/>
      <c r="AW126" s="156"/>
      <c r="AX126" s="156"/>
      <c r="AY126" s="156"/>
      <c r="AZ126" s="156"/>
      <c r="BA126" s="156"/>
      <c r="BB126" s="156"/>
      <c r="BC126" s="156"/>
      <c r="BD126" s="156"/>
      <c r="BE126" s="156"/>
      <c r="BF126" s="156"/>
      <c r="BG126" s="156"/>
      <c r="BH126" s="156"/>
      <c r="BI126" s="156"/>
    </row>
    <row r="127" spans="2:61" x14ac:dyDescent="0.2"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156"/>
      <c r="AJ127" s="156"/>
      <c r="AK127" s="156"/>
      <c r="AL127" s="156"/>
      <c r="AM127" s="156"/>
      <c r="AN127" s="156"/>
      <c r="AO127" s="156"/>
      <c r="AP127" s="156"/>
      <c r="AQ127" s="156"/>
      <c r="AR127" s="156"/>
      <c r="AS127" s="156"/>
      <c r="AT127" s="156"/>
      <c r="AU127" s="156"/>
      <c r="AV127" s="156"/>
      <c r="AW127" s="156"/>
      <c r="AX127" s="156"/>
      <c r="AY127" s="156"/>
      <c r="AZ127" s="156"/>
      <c r="BA127" s="156"/>
      <c r="BB127" s="156"/>
      <c r="BC127" s="156"/>
      <c r="BD127" s="156"/>
      <c r="BE127" s="156"/>
      <c r="BF127" s="156"/>
      <c r="BG127" s="156"/>
      <c r="BH127" s="156"/>
      <c r="BI127" s="156"/>
    </row>
    <row r="128" spans="2:61" x14ac:dyDescent="0.2"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156"/>
      <c r="AJ128" s="156"/>
      <c r="AK128" s="156"/>
      <c r="AL128" s="156"/>
      <c r="AM128" s="156"/>
      <c r="AN128" s="156"/>
      <c r="AO128" s="156"/>
      <c r="AP128" s="156"/>
      <c r="AQ128" s="156"/>
      <c r="AR128" s="156"/>
      <c r="AS128" s="156"/>
      <c r="AT128" s="156"/>
      <c r="AU128" s="156"/>
      <c r="AV128" s="156"/>
      <c r="AW128" s="156"/>
      <c r="AX128" s="156"/>
      <c r="AY128" s="156"/>
      <c r="AZ128" s="156"/>
      <c r="BA128" s="156"/>
      <c r="BB128" s="156"/>
      <c r="BC128" s="156"/>
      <c r="BD128" s="156"/>
      <c r="BE128" s="156"/>
      <c r="BF128" s="156"/>
      <c r="BG128" s="156"/>
      <c r="BH128" s="156"/>
      <c r="BI128" s="156"/>
    </row>
    <row r="129" spans="2:61" x14ac:dyDescent="0.2"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6"/>
      <c r="AJ129" s="156"/>
      <c r="AK129" s="156"/>
      <c r="AL129" s="156"/>
      <c r="AM129" s="156"/>
      <c r="AN129" s="156"/>
      <c r="AO129" s="156"/>
      <c r="AP129" s="156"/>
      <c r="AQ129" s="156"/>
      <c r="AR129" s="156"/>
      <c r="AS129" s="156"/>
      <c r="AT129" s="156"/>
      <c r="AU129" s="156"/>
      <c r="AV129" s="156"/>
      <c r="AW129" s="156"/>
      <c r="AX129" s="156"/>
      <c r="AY129" s="156"/>
      <c r="AZ129" s="156"/>
      <c r="BA129" s="156"/>
      <c r="BB129" s="156"/>
      <c r="BC129" s="156"/>
      <c r="BD129" s="156"/>
      <c r="BE129" s="156"/>
      <c r="BF129" s="156"/>
      <c r="BG129" s="156"/>
      <c r="BH129" s="156"/>
      <c r="BI129" s="156"/>
    </row>
    <row r="130" spans="2:61" x14ac:dyDescent="0.2"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156"/>
      <c r="AJ130" s="156"/>
      <c r="AK130" s="156"/>
      <c r="AL130" s="156"/>
      <c r="AM130" s="156"/>
      <c r="AN130" s="156"/>
      <c r="AO130" s="156"/>
      <c r="AP130" s="156"/>
      <c r="AQ130" s="156"/>
      <c r="AR130" s="156"/>
      <c r="AS130" s="156"/>
      <c r="AT130" s="156"/>
      <c r="AU130" s="156"/>
      <c r="AV130" s="156"/>
      <c r="AW130" s="156"/>
      <c r="AX130" s="156"/>
      <c r="AY130" s="156"/>
      <c r="AZ130" s="156"/>
      <c r="BA130" s="156"/>
      <c r="BB130" s="156"/>
      <c r="BC130" s="156"/>
      <c r="BD130" s="156"/>
      <c r="BE130" s="156"/>
      <c r="BF130" s="156"/>
      <c r="BG130" s="156"/>
      <c r="BH130" s="156"/>
      <c r="BI130" s="156"/>
    </row>
    <row r="131" spans="2:61" x14ac:dyDescent="0.2"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6"/>
      <c r="AQ131" s="156"/>
      <c r="AR131" s="156"/>
      <c r="AS131" s="156"/>
      <c r="AT131" s="156"/>
      <c r="AU131" s="156"/>
      <c r="AV131" s="156"/>
      <c r="AW131" s="156"/>
      <c r="AX131" s="156"/>
      <c r="AY131" s="156"/>
      <c r="AZ131" s="156"/>
      <c r="BA131" s="156"/>
      <c r="BB131" s="156"/>
      <c r="BC131" s="156"/>
      <c r="BD131" s="156"/>
      <c r="BE131" s="156"/>
      <c r="BF131" s="156"/>
      <c r="BG131" s="156"/>
      <c r="BH131" s="156"/>
      <c r="BI131" s="156"/>
    </row>
    <row r="132" spans="2:61" x14ac:dyDescent="0.2"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6"/>
      <c r="AJ132" s="156"/>
      <c r="AK132" s="156"/>
      <c r="AL132" s="156"/>
      <c r="AM132" s="156"/>
      <c r="AN132" s="156"/>
      <c r="AO132" s="156"/>
      <c r="AP132" s="156"/>
      <c r="AQ132" s="156"/>
      <c r="AR132" s="156"/>
      <c r="AS132" s="156"/>
      <c r="AT132" s="156"/>
      <c r="AU132" s="156"/>
      <c r="AV132" s="156"/>
      <c r="AW132" s="156"/>
      <c r="AX132" s="156"/>
      <c r="AY132" s="156"/>
      <c r="AZ132" s="156"/>
      <c r="BA132" s="156"/>
      <c r="BB132" s="156"/>
      <c r="BC132" s="156"/>
      <c r="BD132" s="156"/>
      <c r="BE132" s="156"/>
      <c r="BF132" s="156"/>
      <c r="BG132" s="156"/>
      <c r="BH132" s="156"/>
      <c r="BI132" s="156"/>
    </row>
    <row r="133" spans="2:61" x14ac:dyDescent="0.2"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156"/>
      <c r="AJ133" s="156"/>
      <c r="AK133" s="156"/>
      <c r="AL133" s="156"/>
      <c r="AM133" s="156"/>
      <c r="AN133" s="156"/>
      <c r="AO133" s="156"/>
      <c r="AP133" s="156"/>
      <c r="AQ133" s="156"/>
      <c r="AR133" s="156"/>
      <c r="AS133" s="156"/>
      <c r="AT133" s="156"/>
      <c r="AU133" s="156"/>
      <c r="AV133" s="156"/>
      <c r="AW133" s="156"/>
      <c r="AX133" s="156"/>
      <c r="AY133" s="156"/>
      <c r="AZ133" s="156"/>
      <c r="BA133" s="156"/>
      <c r="BB133" s="156"/>
      <c r="BC133" s="156"/>
      <c r="BD133" s="156"/>
      <c r="BE133" s="156"/>
      <c r="BF133" s="156"/>
      <c r="BG133" s="156"/>
      <c r="BH133" s="156"/>
      <c r="BI133" s="156"/>
    </row>
    <row r="134" spans="2:61" x14ac:dyDescent="0.2"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156"/>
      <c r="AJ134" s="156"/>
      <c r="AK134" s="156"/>
      <c r="AL134" s="156"/>
      <c r="AM134" s="156"/>
      <c r="AN134" s="156"/>
      <c r="AO134" s="156"/>
      <c r="AP134" s="156"/>
      <c r="AQ134" s="156"/>
      <c r="AR134" s="156"/>
      <c r="AS134" s="156"/>
      <c r="AT134" s="156"/>
      <c r="AU134" s="156"/>
      <c r="AV134" s="156"/>
      <c r="AW134" s="156"/>
      <c r="AX134" s="156"/>
      <c r="AY134" s="156"/>
      <c r="AZ134" s="156"/>
      <c r="BA134" s="156"/>
      <c r="BB134" s="156"/>
      <c r="BC134" s="156"/>
      <c r="BD134" s="156"/>
      <c r="BE134" s="156"/>
      <c r="BF134" s="156"/>
      <c r="BG134" s="156"/>
      <c r="BH134" s="156"/>
      <c r="BI134" s="156"/>
    </row>
    <row r="135" spans="2:61" x14ac:dyDescent="0.2"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6"/>
      <c r="AJ135" s="156"/>
      <c r="AK135" s="156"/>
      <c r="AL135" s="156"/>
      <c r="AM135" s="156"/>
      <c r="AN135" s="156"/>
      <c r="AO135" s="156"/>
      <c r="AP135" s="156"/>
      <c r="AQ135" s="156"/>
      <c r="AR135" s="156"/>
      <c r="AS135" s="156"/>
      <c r="AT135" s="156"/>
      <c r="AU135" s="156"/>
      <c r="AV135" s="156"/>
      <c r="AW135" s="156"/>
      <c r="AX135" s="156"/>
      <c r="AY135" s="156"/>
      <c r="AZ135" s="156"/>
      <c r="BA135" s="156"/>
      <c r="BB135" s="156"/>
      <c r="BC135" s="156"/>
      <c r="BD135" s="156"/>
      <c r="BE135" s="156"/>
      <c r="BF135" s="156"/>
      <c r="BG135" s="156"/>
      <c r="BH135" s="156"/>
      <c r="BI135" s="156"/>
    </row>
    <row r="136" spans="2:61" x14ac:dyDescent="0.2"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</row>
    <row r="137" spans="2:61" x14ac:dyDescent="0.2"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156"/>
      <c r="AJ137" s="156"/>
      <c r="AK137" s="156"/>
      <c r="AL137" s="156"/>
      <c r="AM137" s="156"/>
      <c r="AN137" s="156"/>
      <c r="AO137" s="156"/>
      <c r="AP137" s="156"/>
      <c r="AQ137" s="156"/>
      <c r="AR137" s="156"/>
      <c r="AS137" s="156"/>
      <c r="AT137" s="156"/>
      <c r="AU137" s="156"/>
      <c r="AV137" s="156"/>
      <c r="AW137" s="156"/>
      <c r="AX137" s="156"/>
      <c r="AY137" s="156"/>
      <c r="AZ137" s="156"/>
      <c r="BA137" s="156"/>
      <c r="BB137" s="156"/>
      <c r="BC137" s="156"/>
      <c r="BD137" s="156"/>
      <c r="BE137" s="156"/>
      <c r="BF137" s="156"/>
      <c r="BG137" s="156"/>
      <c r="BH137" s="156"/>
      <c r="BI137" s="156"/>
    </row>
    <row r="138" spans="2:61" x14ac:dyDescent="0.2"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156"/>
      <c r="AJ138" s="156"/>
      <c r="AK138" s="156"/>
      <c r="AL138" s="156"/>
      <c r="AM138" s="156"/>
      <c r="AN138" s="156"/>
      <c r="AO138" s="156"/>
      <c r="AP138" s="156"/>
      <c r="AQ138" s="156"/>
      <c r="AR138" s="156"/>
      <c r="AS138" s="156"/>
      <c r="AT138" s="156"/>
      <c r="AU138" s="156"/>
      <c r="AV138" s="156"/>
      <c r="AW138" s="156"/>
      <c r="AX138" s="156"/>
      <c r="AY138" s="156"/>
      <c r="AZ138" s="156"/>
      <c r="BA138" s="156"/>
      <c r="BB138" s="156"/>
      <c r="BC138" s="156"/>
      <c r="BD138" s="156"/>
      <c r="BE138" s="156"/>
      <c r="BF138" s="156"/>
      <c r="BG138" s="156"/>
      <c r="BH138" s="156"/>
      <c r="BI138" s="156"/>
    </row>
    <row r="139" spans="2:61" x14ac:dyDescent="0.2"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156"/>
      <c r="AJ139" s="156"/>
      <c r="AK139" s="156"/>
      <c r="AL139" s="156"/>
      <c r="AM139" s="156"/>
      <c r="AN139" s="156"/>
      <c r="AO139" s="156"/>
      <c r="AP139" s="156"/>
      <c r="AQ139" s="156"/>
      <c r="AR139" s="156"/>
      <c r="AS139" s="156"/>
      <c r="AT139" s="156"/>
      <c r="AU139" s="156"/>
      <c r="AV139" s="156"/>
      <c r="AW139" s="156"/>
      <c r="AX139" s="156"/>
      <c r="AY139" s="156"/>
      <c r="AZ139" s="156"/>
      <c r="BA139" s="156"/>
      <c r="BB139" s="156"/>
      <c r="BC139" s="156"/>
      <c r="BD139" s="156"/>
      <c r="BE139" s="156"/>
      <c r="BF139" s="156"/>
      <c r="BG139" s="156"/>
      <c r="BH139" s="156"/>
      <c r="BI139" s="156"/>
    </row>
    <row r="140" spans="2:61" x14ac:dyDescent="0.2"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F140" s="156"/>
      <c r="AG140" s="156"/>
      <c r="AH140" s="156"/>
      <c r="AI140" s="156"/>
      <c r="AJ140" s="156"/>
      <c r="AK140" s="156"/>
      <c r="AL140" s="156"/>
      <c r="AM140" s="156"/>
      <c r="AN140" s="156"/>
      <c r="AO140" s="156"/>
      <c r="AP140" s="156"/>
      <c r="AQ140" s="156"/>
      <c r="AR140" s="156"/>
      <c r="AS140" s="156"/>
      <c r="AT140" s="156"/>
      <c r="AU140" s="156"/>
      <c r="AV140" s="156"/>
      <c r="AW140" s="156"/>
      <c r="AX140" s="156"/>
      <c r="AY140" s="156"/>
      <c r="AZ140" s="156"/>
      <c r="BA140" s="156"/>
      <c r="BB140" s="156"/>
      <c r="BC140" s="156"/>
      <c r="BD140" s="156"/>
      <c r="BE140" s="156"/>
      <c r="BF140" s="156"/>
      <c r="BG140" s="156"/>
      <c r="BH140" s="156"/>
      <c r="BI140" s="156"/>
    </row>
    <row r="141" spans="2:61" x14ac:dyDescent="0.2"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6"/>
      <c r="AJ141" s="156"/>
      <c r="AK141" s="156"/>
      <c r="AL141" s="156"/>
      <c r="AM141" s="156"/>
      <c r="AN141" s="156"/>
      <c r="AO141" s="156"/>
      <c r="AP141" s="156"/>
      <c r="AQ141" s="156"/>
      <c r="AR141" s="156"/>
      <c r="AS141" s="156"/>
      <c r="AT141" s="156"/>
      <c r="AU141" s="156"/>
      <c r="AV141" s="156"/>
      <c r="AW141" s="156"/>
      <c r="AX141" s="156"/>
      <c r="AY141" s="156"/>
      <c r="AZ141" s="156"/>
      <c r="BA141" s="156"/>
      <c r="BB141" s="156"/>
      <c r="BC141" s="156"/>
      <c r="BD141" s="156"/>
      <c r="BE141" s="156"/>
      <c r="BF141" s="156"/>
      <c r="BG141" s="156"/>
      <c r="BH141" s="156"/>
      <c r="BI141" s="156"/>
    </row>
    <row r="142" spans="2:61" x14ac:dyDescent="0.2">
      <c r="BD142" s="156"/>
    </row>
    <row r="143" spans="2:61" x14ac:dyDescent="0.2">
      <c r="BD143" s="156"/>
    </row>
    <row r="144" spans="2:61" x14ac:dyDescent="0.2">
      <c r="BD144" s="156"/>
    </row>
    <row r="145" spans="56:56" x14ac:dyDescent="0.2">
      <c r="BD145" s="156"/>
    </row>
    <row r="146" spans="56:56" x14ac:dyDescent="0.2">
      <c r="BD146" s="156"/>
    </row>
    <row r="147" spans="56:56" x14ac:dyDescent="0.2">
      <c r="BD147" s="156"/>
    </row>
  </sheetData>
  <phoneticPr fontId="19" type="noConversion"/>
  <pageMargins left="0.25" right="0.5" top="1" bottom="1" header="0.5" footer="0.5"/>
  <pageSetup scale="76" fitToWidth="6" orientation="landscape" r:id="rId1"/>
  <headerFooter alignWithMargins="0">
    <oddFooter>&amp;CPopulations by Race and Sex</oddFooter>
  </headerFooter>
  <rowBreaks count="1" manualBreakCount="1">
    <brk id="37" max="65535" man="1"/>
  </rowBreaks>
  <colBreaks count="2" manualBreakCount="2">
    <brk id="13" max="1048575" man="1"/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10"/>
  </sheetPr>
  <dimension ref="A1:CD141"/>
  <sheetViews>
    <sheetView zoomScaleNormal="100" workbookViewId="0"/>
  </sheetViews>
  <sheetFormatPr defaultColWidth="9.140625" defaultRowHeight="12.75" x14ac:dyDescent="0.2"/>
  <cols>
    <col min="1" max="1" width="38" style="99" bestFit="1" customWidth="1"/>
    <col min="2" max="2" width="103.85546875" style="99" bestFit="1" customWidth="1"/>
    <col min="3" max="3" width="6.28515625" style="99" bestFit="1" customWidth="1"/>
    <col min="4" max="4" width="96.42578125" style="99" bestFit="1" customWidth="1"/>
    <col min="5" max="6" width="9.5703125" style="215" hidden="1" customWidth="1"/>
    <col min="7" max="7" width="9.5703125" style="227" hidden="1" customWidth="1"/>
    <col min="8" max="9" width="9.5703125" style="215" hidden="1" customWidth="1"/>
    <col min="10" max="10" width="9.5703125" style="227" hidden="1" customWidth="1"/>
    <col min="11" max="12" width="9.5703125" style="215" hidden="1" customWidth="1"/>
    <col min="13" max="13" width="9.5703125" style="227" hidden="1" customWidth="1"/>
    <col min="14" max="15" width="9.5703125" style="215" hidden="1" customWidth="1"/>
    <col min="16" max="16" width="9.5703125" style="227" hidden="1" customWidth="1"/>
    <col min="17" max="18" width="9.5703125" style="225" hidden="1" customWidth="1"/>
    <col min="19" max="19" width="9.5703125" style="227" hidden="1" customWidth="1"/>
    <col min="20" max="21" width="9.5703125" style="215" hidden="1" customWidth="1"/>
    <col min="22" max="22" width="9.5703125" style="227" hidden="1" customWidth="1"/>
    <col min="23" max="24" width="9.5703125" style="215" hidden="1" customWidth="1"/>
    <col min="25" max="25" width="9.5703125" style="227" hidden="1" customWidth="1"/>
    <col min="26" max="27" width="9.5703125" style="215" hidden="1" customWidth="1"/>
    <col min="28" max="28" width="9.5703125" style="227" hidden="1" customWidth="1"/>
    <col min="29" max="30" width="9.5703125" style="215" hidden="1" customWidth="1"/>
    <col min="31" max="31" width="9.5703125" style="227" hidden="1" customWidth="1"/>
    <col min="32" max="33" width="9.5703125" style="215" hidden="1" customWidth="1"/>
    <col min="34" max="34" width="9.5703125" style="227" hidden="1" customWidth="1"/>
    <col min="35" max="49" width="9.5703125" style="99" hidden="1" customWidth="1"/>
    <col min="50" max="61" width="0" style="99" hidden="1" customWidth="1"/>
    <col min="62" max="77" width="9.140625" style="99"/>
    <col min="78" max="79" width="9.140625" style="99" customWidth="1"/>
    <col min="80" max="80" width="9.140625" style="99"/>
    <col min="81" max="83" width="9.140625" style="99" customWidth="1"/>
    <col min="84" max="16384" width="9.140625" style="99"/>
  </cols>
  <sheetData>
    <row r="1" spans="1:82" ht="18" customHeight="1" x14ac:dyDescent="0.25">
      <c r="B1" s="164" t="s">
        <v>282</v>
      </c>
    </row>
    <row r="2" spans="1:82" ht="12.75" customHeight="1" x14ac:dyDescent="0.2">
      <c r="B2" s="165" t="s">
        <v>255</v>
      </c>
    </row>
    <row r="3" spans="1:82" x14ac:dyDescent="0.2">
      <c r="B3" s="165" t="s">
        <v>413</v>
      </c>
    </row>
    <row r="4" spans="1:82" x14ac:dyDescent="0.2">
      <c r="B4" s="249" t="s">
        <v>414</v>
      </c>
    </row>
    <row r="6" spans="1:82" x14ac:dyDescent="0.2">
      <c r="B6" s="141"/>
      <c r="C6" s="141"/>
      <c r="D6" s="141"/>
      <c r="E6" s="216" t="s">
        <v>256</v>
      </c>
      <c r="F6" s="216" t="s">
        <v>257</v>
      </c>
      <c r="G6" s="228" t="s">
        <v>258</v>
      </c>
      <c r="H6" s="216" t="s">
        <v>256</v>
      </c>
      <c r="I6" s="216" t="s">
        <v>257</v>
      </c>
      <c r="J6" s="228" t="s">
        <v>258</v>
      </c>
      <c r="K6" s="216" t="s">
        <v>256</v>
      </c>
      <c r="L6" s="216" t="s">
        <v>257</v>
      </c>
      <c r="M6" s="228" t="s">
        <v>258</v>
      </c>
      <c r="N6" s="216" t="s">
        <v>256</v>
      </c>
      <c r="O6" s="216" t="s">
        <v>257</v>
      </c>
      <c r="P6" s="228" t="s">
        <v>258</v>
      </c>
      <c r="Q6" s="245" t="s">
        <v>256</v>
      </c>
      <c r="R6" s="245" t="s">
        <v>257</v>
      </c>
      <c r="S6" s="228" t="s">
        <v>258</v>
      </c>
      <c r="T6" s="216" t="s">
        <v>256</v>
      </c>
      <c r="U6" s="216" t="s">
        <v>257</v>
      </c>
      <c r="V6" s="228" t="s">
        <v>258</v>
      </c>
      <c r="W6" s="216" t="s">
        <v>256</v>
      </c>
      <c r="X6" s="216" t="s">
        <v>257</v>
      </c>
      <c r="Y6" s="228" t="s">
        <v>258</v>
      </c>
      <c r="Z6" s="216" t="s">
        <v>256</v>
      </c>
      <c r="AA6" s="216" t="s">
        <v>257</v>
      </c>
      <c r="AB6" s="228" t="s">
        <v>258</v>
      </c>
      <c r="AC6" s="216" t="s">
        <v>301</v>
      </c>
      <c r="AD6" s="216" t="s">
        <v>302</v>
      </c>
      <c r="AE6" s="228" t="s">
        <v>258</v>
      </c>
      <c r="AF6" s="216" t="s">
        <v>301</v>
      </c>
      <c r="AG6" s="216" t="s">
        <v>302</v>
      </c>
      <c r="AH6" s="228" t="s">
        <v>258</v>
      </c>
      <c r="AI6" s="216" t="s">
        <v>301</v>
      </c>
      <c r="AJ6" s="216" t="s">
        <v>302</v>
      </c>
      <c r="AK6" s="228" t="s">
        <v>258</v>
      </c>
      <c r="AL6" s="216" t="s">
        <v>301</v>
      </c>
      <c r="AM6" s="216" t="s">
        <v>302</v>
      </c>
      <c r="AN6" s="228" t="s">
        <v>258</v>
      </c>
      <c r="AO6" s="216" t="s">
        <v>301</v>
      </c>
      <c r="AP6" s="216" t="s">
        <v>302</v>
      </c>
      <c r="AQ6" s="228" t="s">
        <v>258</v>
      </c>
      <c r="AR6" s="216" t="s">
        <v>301</v>
      </c>
      <c r="AS6" s="216" t="s">
        <v>302</v>
      </c>
      <c r="AT6" s="228" t="s">
        <v>258</v>
      </c>
      <c r="AU6" s="216" t="s">
        <v>301</v>
      </c>
      <c r="AV6" s="216" t="s">
        <v>302</v>
      </c>
      <c r="AW6" s="228" t="s">
        <v>258</v>
      </c>
      <c r="AX6" s="216" t="s">
        <v>301</v>
      </c>
      <c r="AY6" s="216" t="s">
        <v>302</v>
      </c>
      <c r="AZ6" s="228" t="s">
        <v>258</v>
      </c>
      <c r="BA6" s="216" t="s">
        <v>301</v>
      </c>
      <c r="BB6" s="216" t="s">
        <v>302</v>
      </c>
      <c r="BC6" s="228" t="s">
        <v>258</v>
      </c>
      <c r="BD6" s="216" t="s">
        <v>301</v>
      </c>
      <c r="BE6" s="216" t="s">
        <v>302</v>
      </c>
      <c r="BF6" s="228" t="s">
        <v>258</v>
      </c>
      <c r="BG6" s="216" t="s">
        <v>301</v>
      </c>
      <c r="BH6" s="216" t="s">
        <v>302</v>
      </c>
      <c r="BI6" s="228" t="s">
        <v>258</v>
      </c>
      <c r="BJ6" s="216" t="s">
        <v>301</v>
      </c>
      <c r="BK6" s="216" t="s">
        <v>302</v>
      </c>
      <c r="BL6" s="228" t="s">
        <v>258</v>
      </c>
      <c r="BM6" s="216" t="s">
        <v>301</v>
      </c>
      <c r="BN6" s="216" t="s">
        <v>302</v>
      </c>
      <c r="BO6" s="228" t="s">
        <v>258</v>
      </c>
      <c r="BP6" s="216" t="s">
        <v>301</v>
      </c>
      <c r="BQ6" s="216" t="s">
        <v>302</v>
      </c>
      <c r="BR6" s="228" t="s">
        <v>258</v>
      </c>
      <c r="BS6" s="216" t="s">
        <v>301</v>
      </c>
      <c r="BT6" s="216" t="s">
        <v>302</v>
      </c>
      <c r="BU6" s="228" t="s">
        <v>258</v>
      </c>
      <c r="BV6" s="216" t="s">
        <v>301</v>
      </c>
      <c r="BW6" s="216" t="s">
        <v>302</v>
      </c>
      <c r="BX6" s="228" t="s">
        <v>258</v>
      </c>
      <c r="BY6" s="216" t="s">
        <v>301</v>
      </c>
      <c r="BZ6" s="216" t="s">
        <v>302</v>
      </c>
      <c r="CA6" s="228" t="s">
        <v>258</v>
      </c>
      <c r="CB6" s="216" t="s">
        <v>301</v>
      </c>
      <c r="CC6" s="216" t="s">
        <v>302</v>
      </c>
      <c r="CD6" s="228" t="s">
        <v>258</v>
      </c>
    </row>
    <row r="7" spans="1:82" x14ac:dyDescent="0.2">
      <c r="B7" s="141"/>
      <c r="C7" s="141"/>
      <c r="D7" s="141"/>
      <c r="E7" s="216" t="s">
        <v>316</v>
      </c>
      <c r="F7" s="216" t="s">
        <v>316</v>
      </c>
      <c r="G7" s="216" t="s">
        <v>316</v>
      </c>
      <c r="H7" s="216" t="s">
        <v>317</v>
      </c>
      <c r="I7" s="216" t="s">
        <v>317</v>
      </c>
      <c r="J7" s="216" t="s">
        <v>317</v>
      </c>
      <c r="K7" s="216" t="s">
        <v>318</v>
      </c>
      <c r="L7" s="216" t="s">
        <v>318</v>
      </c>
      <c r="M7" s="216" t="s">
        <v>318</v>
      </c>
      <c r="N7" s="216" t="s">
        <v>319</v>
      </c>
      <c r="O7" s="216" t="s">
        <v>319</v>
      </c>
      <c r="P7" s="216" t="s">
        <v>319</v>
      </c>
      <c r="Q7" s="216" t="s">
        <v>320</v>
      </c>
      <c r="R7" s="216" t="s">
        <v>320</v>
      </c>
      <c r="S7" s="216" t="s">
        <v>320</v>
      </c>
      <c r="T7" s="216" t="s">
        <v>259</v>
      </c>
      <c r="U7" s="216" t="s">
        <v>259</v>
      </c>
      <c r="V7" s="228" t="s">
        <v>259</v>
      </c>
      <c r="W7" s="216" t="s">
        <v>272</v>
      </c>
      <c r="X7" s="216" t="s">
        <v>272</v>
      </c>
      <c r="Y7" s="228" t="s">
        <v>272</v>
      </c>
      <c r="Z7" s="226" t="s">
        <v>284</v>
      </c>
      <c r="AA7" s="226" t="s">
        <v>284</v>
      </c>
      <c r="AB7" s="240" t="s">
        <v>284</v>
      </c>
      <c r="AC7" s="226" t="s">
        <v>300</v>
      </c>
      <c r="AD7" s="226" t="s">
        <v>300</v>
      </c>
      <c r="AE7" s="240" t="s">
        <v>300</v>
      </c>
      <c r="AF7" s="226" t="s">
        <v>307</v>
      </c>
      <c r="AG7" s="226" t="s">
        <v>307</v>
      </c>
      <c r="AH7" s="240" t="s">
        <v>307</v>
      </c>
      <c r="AI7" s="226" t="s">
        <v>313</v>
      </c>
      <c r="AJ7" s="226" t="s">
        <v>313</v>
      </c>
      <c r="AK7" s="226" t="s">
        <v>313</v>
      </c>
      <c r="AL7" s="226" t="s">
        <v>315</v>
      </c>
      <c r="AM7" s="226" t="s">
        <v>315</v>
      </c>
      <c r="AN7" s="226" t="s">
        <v>315</v>
      </c>
      <c r="AO7" s="226" t="s">
        <v>322</v>
      </c>
      <c r="AP7" s="226" t="s">
        <v>322</v>
      </c>
      <c r="AQ7" s="226" t="s">
        <v>322</v>
      </c>
      <c r="AR7" s="226" t="s">
        <v>323</v>
      </c>
      <c r="AS7" s="226" t="s">
        <v>323</v>
      </c>
      <c r="AT7" s="226" t="s">
        <v>323</v>
      </c>
      <c r="AU7" s="226" t="s">
        <v>324</v>
      </c>
      <c r="AV7" s="226" t="s">
        <v>324</v>
      </c>
      <c r="AW7" s="226" t="s">
        <v>324</v>
      </c>
      <c r="AX7" s="226" t="s">
        <v>325</v>
      </c>
      <c r="AY7" s="226" t="s">
        <v>325</v>
      </c>
      <c r="AZ7" s="226" t="s">
        <v>325</v>
      </c>
      <c r="BA7" s="226" t="s">
        <v>328</v>
      </c>
      <c r="BB7" s="226" t="s">
        <v>328</v>
      </c>
      <c r="BC7" s="226" t="s">
        <v>328</v>
      </c>
      <c r="BD7" s="226" t="s">
        <v>329</v>
      </c>
      <c r="BE7" s="226" t="s">
        <v>329</v>
      </c>
      <c r="BF7" s="226" t="s">
        <v>329</v>
      </c>
      <c r="BG7" s="226" t="s">
        <v>330</v>
      </c>
      <c r="BH7" s="226" t="s">
        <v>330</v>
      </c>
      <c r="BI7" s="226" t="s">
        <v>330</v>
      </c>
      <c r="BJ7" s="226" t="s">
        <v>331</v>
      </c>
      <c r="BK7" s="226" t="s">
        <v>331</v>
      </c>
      <c r="BL7" s="226" t="s">
        <v>331</v>
      </c>
      <c r="BM7" s="226" t="s">
        <v>332</v>
      </c>
      <c r="BN7" s="226" t="s">
        <v>332</v>
      </c>
      <c r="BO7" s="226" t="s">
        <v>332</v>
      </c>
      <c r="BP7" s="226" t="s">
        <v>333</v>
      </c>
      <c r="BQ7" s="226" t="s">
        <v>333</v>
      </c>
      <c r="BR7" s="226" t="s">
        <v>333</v>
      </c>
      <c r="BS7" s="226" t="s">
        <v>334</v>
      </c>
      <c r="BT7" s="226" t="s">
        <v>334</v>
      </c>
      <c r="BU7" s="226" t="s">
        <v>334</v>
      </c>
      <c r="BV7" s="226" t="s">
        <v>335</v>
      </c>
      <c r="BW7" s="226" t="s">
        <v>335</v>
      </c>
      <c r="BX7" s="226" t="s">
        <v>335</v>
      </c>
      <c r="BY7" s="226" t="s">
        <v>337</v>
      </c>
      <c r="BZ7" s="226" t="s">
        <v>337</v>
      </c>
      <c r="CA7" s="226" t="s">
        <v>337</v>
      </c>
      <c r="CB7" s="226" t="s">
        <v>338</v>
      </c>
      <c r="CC7" s="226" t="s">
        <v>338</v>
      </c>
      <c r="CD7" s="226" t="s">
        <v>338</v>
      </c>
    </row>
    <row r="8" spans="1:82" x14ac:dyDescent="0.2">
      <c r="B8" s="166" t="s">
        <v>260</v>
      </c>
      <c r="C8" s="167" t="s">
        <v>261</v>
      </c>
      <c r="D8" s="166" t="s">
        <v>262</v>
      </c>
      <c r="E8" s="217" t="s">
        <v>97</v>
      </c>
      <c r="F8" s="217" t="s">
        <v>97</v>
      </c>
      <c r="G8" s="229" t="s">
        <v>96</v>
      </c>
      <c r="H8" s="217" t="s">
        <v>97</v>
      </c>
      <c r="I8" s="217" t="s">
        <v>97</v>
      </c>
      <c r="J8" s="229" t="s">
        <v>96</v>
      </c>
      <c r="K8" s="217" t="s">
        <v>97</v>
      </c>
      <c r="L8" s="217" t="s">
        <v>97</v>
      </c>
      <c r="M8" s="229" t="s">
        <v>96</v>
      </c>
      <c r="N8" s="217" t="s">
        <v>97</v>
      </c>
      <c r="O8" s="217" t="s">
        <v>97</v>
      </c>
      <c r="P8" s="229" t="s">
        <v>96</v>
      </c>
      <c r="Q8" s="246" t="s">
        <v>97</v>
      </c>
      <c r="R8" s="246" t="s">
        <v>97</v>
      </c>
      <c r="S8" s="229" t="s">
        <v>96</v>
      </c>
      <c r="T8" s="217" t="s">
        <v>97</v>
      </c>
      <c r="U8" s="217" t="s">
        <v>97</v>
      </c>
      <c r="V8" s="229" t="s">
        <v>96</v>
      </c>
      <c r="W8" s="217" t="s">
        <v>97</v>
      </c>
      <c r="X8" s="217" t="s">
        <v>97</v>
      </c>
      <c r="Y8" s="229" t="s">
        <v>96</v>
      </c>
      <c r="Z8" s="217" t="s">
        <v>97</v>
      </c>
      <c r="AA8" s="217" t="s">
        <v>97</v>
      </c>
      <c r="AB8" s="229" t="s">
        <v>96</v>
      </c>
      <c r="AC8" s="217" t="s">
        <v>303</v>
      </c>
      <c r="AD8" s="217" t="s">
        <v>303</v>
      </c>
      <c r="AE8" s="229" t="s">
        <v>304</v>
      </c>
      <c r="AF8" s="217" t="s">
        <v>303</v>
      </c>
      <c r="AG8" s="217" t="s">
        <v>303</v>
      </c>
      <c r="AH8" s="229" t="s">
        <v>304</v>
      </c>
      <c r="AI8" s="217" t="s">
        <v>303</v>
      </c>
      <c r="AJ8" s="217" t="s">
        <v>303</v>
      </c>
      <c r="AK8" s="229" t="s">
        <v>304</v>
      </c>
      <c r="AL8" s="217" t="s">
        <v>303</v>
      </c>
      <c r="AM8" s="217" t="s">
        <v>303</v>
      </c>
      <c r="AN8" s="229" t="s">
        <v>304</v>
      </c>
      <c r="AO8" s="217" t="s">
        <v>303</v>
      </c>
      <c r="AP8" s="217" t="s">
        <v>303</v>
      </c>
      <c r="AQ8" s="229" t="s">
        <v>304</v>
      </c>
      <c r="AR8" s="217" t="s">
        <v>303</v>
      </c>
      <c r="AS8" s="217" t="s">
        <v>303</v>
      </c>
      <c r="AT8" s="229" t="s">
        <v>304</v>
      </c>
      <c r="AU8" s="217" t="s">
        <v>303</v>
      </c>
      <c r="AV8" s="217" t="s">
        <v>303</v>
      </c>
      <c r="AW8" s="229" t="s">
        <v>304</v>
      </c>
      <c r="AX8" s="217" t="s">
        <v>303</v>
      </c>
      <c r="AY8" s="217" t="s">
        <v>303</v>
      </c>
      <c r="AZ8" s="229" t="s">
        <v>304</v>
      </c>
      <c r="BA8" s="217" t="s">
        <v>303</v>
      </c>
      <c r="BB8" s="217" t="s">
        <v>303</v>
      </c>
      <c r="BC8" s="229" t="s">
        <v>304</v>
      </c>
      <c r="BD8" s="217" t="s">
        <v>303</v>
      </c>
      <c r="BE8" s="217" t="s">
        <v>303</v>
      </c>
      <c r="BF8" s="229" t="s">
        <v>304</v>
      </c>
      <c r="BG8" s="217" t="s">
        <v>303</v>
      </c>
      <c r="BH8" s="217" t="s">
        <v>303</v>
      </c>
      <c r="BI8" s="229" t="s">
        <v>304</v>
      </c>
      <c r="BJ8" s="217" t="s">
        <v>303</v>
      </c>
      <c r="BK8" s="217" t="s">
        <v>303</v>
      </c>
      <c r="BL8" s="229" t="s">
        <v>304</v>
      </c>
      <c r="BM8" s="217" t="s">
        <v>303</v>
      </c>
      <c r="BN8" s="217" t="s">
        <v>303</v>
      </c>
      <c r="BO8" s="229" t="s">
        <v>304</v>
      </c>
      <c r="BP8" s="217" t="s">
        <v>303</v>
      </c>
      <c r="BQ8" s="217" t="s">
        <v>303</v>
      </c>
      <c r="BR8" s="229" t="s">
        <v>304</v>
      </c>
      <c r="BS8" s="217" t="s">
        <v>303</v>
      </c>
      <c r="BT8" s="217" t="s">
        <v>303</v>
      </c>
      <c r="BU8" s="229" t="s">
        <v>304</v>
      </c>
      <c r="BV8" s="217" t="s">
        <v>303</v>
      </c>
      <c r="BW8" s="217" t="s">
        <v>303</v>
      </c>
      <c r="BX8" s="229" t="s">
        <v>304</v>
      </c>
      <c r="BY8" s="217" t="s">
        <v>303</v>
      </c>
      <c r="BZ8" s="217" t="s">
        <v>303</v>
      </c>
      <c r="CA8" s="229" t="s">
        <v>304</v>
      </c>
      <c r="CB8" s="217" t="s">
        <v>303</v>
      </c>
      <c r="CC8" s="217" t="s">
        <v>303</v>
      </c>
      <c r="CD8" s="229" t="s">
        <v>304</v>
      </c>
    </row>
    <row r="9" spans="1:82" s="141" customFormat="1" x14ac:dyDescent="0.2">
      <c r="A9" s="200" t="s">
        <v>341</v>
      </c>
      <c r="B9" s="201" t="s">
        <v>253</v>
      </c>
      <c r="C9" s="201" t="s">
        <v>263</v>
      </c>
      <c r="D9" s="202" t="s">
        <v>308</v>
      </c>
      <c r="E9" s="243" t="e">
        <v>#N/A</v>
      </c>
      <c r="F9" s="241" t="e">
        <v>#N/A</v>
      </c>
      <c r="G9" s="230" t="e">
        <v>#N/A</v>
      </c>
      <c r="H9" s="243" t="e">
        <v>#N/A</v>
      </c>
      <c r="I9" s="241" t="e">
        <v>#N/A</v>
      </c>
      <c r="J9" s="230" t="e">
        <v>#N/A</v>
      </c>
      <c r="K9" s="243" t="e">
        <v>#N/A</v>
      </c>
      <c r="L9" s="241" t="e">
        <v>#N/A</v>
      </c>
      <c r="M9" s="230" t="e">
        <v>#N/A</v>
      </c>
      <c r="N9" s="243" t="e">
        <v>#N/A</v>
      </c>
      <c r="O9" s="241" t="e">
        <v>#N/A</v>
      </c>
      <c r="P9" s="230" t="e">
        <v>#N/A</v>
      </c>
      <c r="Q9" s="243" t="e">
        <v>#N/A</v>
      </c>
      <c r="R9" s="241" t="e">
        <v>#N/A</v>
      </c>
      <c r="S9" s="230" t="e">
        <v>#N/A</v>
      </c>
      <c r="T9" s="243" t="e">
        <v>#N/A</v>
      </c>
      <c r="U9" s="241" t="e">
        <v>#N/A</v>
      </c>
      <c r="V9" s="230" t="e">
        <v>#N/A</v>
      </c>
      <c r="W9" s="243" t="e">
        <v>#N/A</v>
      </c>
      <c r="X9" s="241" t="e">
        <v>#N/A</v>
      </c>
      <c r="Y9" s="230" t="e">
        <v>#N/A</v>
      </c>
      <c r="Z9" s="243" t="e">
        <v>#N/A</v>
      </c>
      <c r="AA9" s="241" t="e">
        <v>#N/A</v>
      </c>
      <c r="AB9" s="230" t="e">
        <v>#N/A</v>
      </c>
      <c r="AC9" s="243" t="e">
        <v>#N/A</v>
      </c>
      <c r="AD9" s="241" t="e">
        <v>#N/A</v>
      </c>
      <c r="AE9" s="230" t="e">
        <v>#N/A</v>
      </c>
      <c r="AF9" s="243" t="e">
        <v>#N/A</v>
      </c>
      <c r="AG9" s="241" t="e">
        <v>#N/A</v>
      </c>
      <c r="AH9" s="230" t="e">
        <v>#N/A</v>
      </c>
      <c r="AI9" s="243" t="e">
        <v>#N/A</v>
      </c>
      <c r="AJ9" s="243" t="e">
        <v>#N/A</v>
      </c>
      <c r="AK9" s="230" t="e">
        <v>#N/A</v>
      </c>
      <c r="AL9" s="243" t="e">
        <v>#N/A</v>
      </c>
      <c r="AM9" s="243" t="e">
        <v>#N/A</v>
      </c>
      <c r="AN9" s="230" t="e">
        <v>#N/A</v>
      </c>
      <c r="AO9" s="243" t="e">
        <v>#N/A</v>
      </c>
      <c r="AP9" s="243" t="e">
        <v>#N/A</v>
      </c>
      <c r="AQ9" s="230" t="e">
        <v>#N/A</v>
      </c>
      <c r="AR9" s="243" t="e">
        <v>#N/A</v>
      </c>
      <c r="AS9" s="243" t="e">
        <v>#N/A</v>
      </c>
      <c r="AT9" s="230" t="e">
        <v>#N/A</v>
      </c>
      <c r="AU9" s="243" t="e">
        <v>#N/A</v>
      </c>
      <c r="AV9" s="243" t="e">
        <v>#N/A</v>
      </c>
      <c r="AW9" s="230" t="e">
        <v>#N/A</v>
      </c>
      <c r="AX9" s="243" t="e">
        <v>#N/A</v>
      </c>
      <c r="AY9" s="243" t="e">
        <v>#N/A</v>
      </c>
      <c r="AZ9" s="230" t="e">
        <v>#N/A</v>
      </c>
      <c r="BA9" s="243" t="e">
        <v>#N/A</v>
      </c>
      <c r="BB9" s="243" t="e">
        <v>#N/A</v>
      </c>
      <c r="BC9" s="230" t="e">
        <v>#N/A</v>
      </c>
      <c r="BD9" s="243" t="e">
        <v>#N/A</v>
      </c>
      <c r="BE9" s="243" t="e">
        <v>#N/A</v>
      </c>
      <c r="BF9" s="230" t="e">
        <v>#N/A</v>
      </c>
      <c r="BG9" s="243" t="e">
        <v>#N/A</v>
      </c>
      <c r="BH9" s="243" t="e">
        <v>#N/A</v>
      </c>
      <c r="BI9" s="230" t="e">
        <v>#N/A</v>
      </c>
      <c r="BJ9" s="243">
        <v>16.679608000000002</v>
      </c>
      <c r="BK9" s="243">
        <v>3.7592789999999998</v>
      </c>
      <c r="BL9" s="230">
        <v>4.4369167598361292</v>
      </c>
      <c r="BM9" s="243">
        <v>16.982292999999999</v>
      </c>
      <c r="BN9" s="243">
        <v>3.8072819999999998</v>
      </c>
      <c r="BO9" s="230">
        <v>4.460476791579925</v>
      </c>
      <c r="BP9" s="243">
        <v>17.058772000000001</v>
      </c>
      <c r="BQ9" s="243">
        <v>3.8517320000000002</v>
      </c>
      <c r="BR9" s="230">
        <v>4.4288574594494117</v>
      </c>
      <c r="BS9" s="243">
        <v>17.066414000000002</v>
      </c>
      <c r="BT9" s="243">
        <v>3.8916970000000002</v>
      </c>
      <c r="BU9" s="230">
        <v>4.3853398658734228</v>
      </c>
      <c r="BV9" s="243">
        <v>17.224034</v>
      </c>
      <c r="BW9" s="243">
        <v>3.9228540000000001</v>
      </c>
      <c r="BX9" s="230">
        <v>4.3906895336915417</v>
      </c>
      <c r="BY9" s="243">
        <v>17.167421000000001</v>
      </c>
      <c r="BZ9" s="243">
        <v>3.9151009999999999</v>
      </c>
      <c r="CA9" s="230">
        <v>4.3849241692615344</v>
      </c>
      <c r="CB9" s="243">
        <v>15.624444</v>
      </c>
      <c r="CC9" s="243">
        <v>3.962704</v>
      </c>
      <c r="CD9" s="230">
        <v>3.9428743605376533</v>
      </c>
    </row>
    <row r="10" spans="1:82" s="141" customFormat="1" x14ac:dyDescent="0.2">
      <c r="A10" s="200" t="s">
        <v>342</v>
      </c>
      <c r="B10" s="201" t="s">
        <v>253</v>
      </c>
      <c r="C10" s="201" t="s">
        <v>263</v>
      </c>
      <c r="D10" s="202" t="s">
        <v>100</v>
      </c>
      <c r="E10" s="243" t="e">
        <v>#N/A</v>
      </c>
      <c r="F10" s="241" t="e">
        <v>#N/A</v>
      </c>
      <c r="G10" s="230" t="e">
        <v>#N/A</v>
      </c>
      <c r="H10" s="243" t="e">
        <v>#N/A</v>
      </c>
      <c r="I10" s="241" t="e">
        <v>#N/A</v>
      </c>
      <c r="J10" s="230" t="e">
        <v>#N/A</v>
      </c>
      <c r="K10" s="243" t="e">
        <v>#N/A</v>
      </c>
      <c r="L10" s="241" t="e">
        <v>#N/A</v>
      </c>
      <c r="M10" s="230" t="e">
        <v>#N/A</v>
      </c>
      <c r="N10" s="243" t="e">
        <v>#N/A</v>
      </c>
      <c r="O10" s="241" t="e">
        <v>#N/A</v>
      </c>
      <c r="P10" s="230" t="e">
        <v>#N/A</v>
      </c>
      <c r="Q10" s="243" t="e">
        <v>#N/A</v>
      </c>
      <c r="R10" s="241" t="e">
        <v>#N/A</v>
      </c>
      <c r="S10" s="230" t="e">
        <v>#N/A</v>
      </c>
      <c r="T10" s="243" t="e">
        <v>#N/A</v>
      </c>
      <c r="U10" s="241" t="e">
        <v>#N/A</v>
      </c>
      <c r="V10" s="230" t="e">
        <v>#N/A</v>
      </c>
      <c r="W10" s="243" t="e">
        <v>#N/A</v>
      </c>
      <c r="X10" s="241" t="e">
        <v>#N/A</v>
      </c>
      <c r="Y10" s="230" t="e">
        <v>#N/A</v>
      </c>
      <c r="Z10" s="243" t="e">
        <v>#N/A</v>
      </c>
      <c r="AA10" s="241" t="e">
        <v>#N/A</v>
      </c>
      <c r="AB10" s="230" t="e">
        <v>#N/A</v>
      </c>
      <c r="AC10" s="243" t="e">
        <v>#N/A</v>
      </c>
      <c r="AD10" s="241" t="e">
        <v>#N/A</v>
      </c>
      <c r="AE10" s="230" t="e">
        <v>#N/A</v>
      </c>
      <c r="AF10" s="243" t="e">
        <v>#N/A</v>
      </c>
      <c r="AG10" s="241" t="e">
        <v>#N/A</v>
      </c>
      <c r="AH10" s="230" t="e">
        <v>#N/A</v>
      </c>
      <c r="AI10" s="243" t="e">
        <v>#N/A</v>
      </c>
      <c r="AJ10" s="243" t="e">
        <v>#N/A</v>
      </c>
      <c r="AK10" s="230" t="e">
        <v>#N/A</v>
      </c>
      <c r="AL10" s="243" t="e">
        <v>#N/A</v>
      </c>
      <c r="AM10" s="243" t="e">
        <v>#N/A</v>
      </c>
      <c r="AN10" s="230" t="e">
        <v>#N/A</v>
      </c>
      <c r="AO10" s="243" t="e">
        <v>#N/A</v>
      </c>
      <c r="AP10" s="243" t="e">
        <v>#N/A</v>
      </c>
      <c r="AQ10" s="230" t="e">
        <v>#N/A</v>
      </c>
      <c r="AR10" s="243" t="e">
        <v>#N/A</v>
      </c>
      <c r="AS10" s="243" t="e">
        <v>#N/A</v>
      </c>
      <c r="AT10" s="230" t="e">
        <v>#N/A</v>
      </c>
      <c r="AU10" s="243" t="e">
        <v>#N/A</v>
      </c>
      <c r="AV10" s="243" t="e">
        <v>#N/A</v>
      </c>
      <c r="AW10" s="230" t="e">
        <v>#N/A</v>
      </c>
      <c r="AX10" s="243" t="e">
        <v>#N/A</v>
      </c>
      <c r="AY10" s="243" t="e">
        <v>#N/A</v>
      </c>
      <c r="AZ10" s="230" t="e">
        <v>#N/A</v>
      </c>
      <c r="BA10" s="243" t="e">
        <v>#N/A</v>
      </c>
      <c r="BB10" s="243" t="e">
        <v>#N/A</v>
      </c>
      <c r="BC10" s="230" t="e">
        <v>#N/A</v>
      </c>
      <c r="BD10" s="243" t="e">
        <v>#N/A</v>
      </c>
      <c r="BE10" s="243" t="e">
        <v>#N/A</v>
      </c>
      <c r="BF10" s="230" t="e">
        <v>#N/A</v>
      </c>
      <c r="BG10" s="243" t="e">
        <v>#N/A</v>
      </c>
      <c r="BH10" s="243" t="e">
        <v>#N/A</v>
      </c>
      <c r="BI10" s="230" t="e">
        <v>#N/A</v>
      </c>
      <c r="BJ10" s="243">
        <v>7.433611</v>
      </c>
      <c r="BK10" s="243">
        <v>7.6449150000000001</v>
      </c>
      <c r="BL10" s="230">
        <v>0.97236018974704097</v>
      </c>
      <c r="BM10" s="243">
        <v>7.407203</v>
      </c>
      <c r="BN10" s="243">
        <v>7.5908730000000002</v>
      </c>
      <c r="BO10" s="230">
        <v>0.97580383705536899</v>
      </c>
      <c r="BP10" s="243">
        <v>7.2371049999999997</v>
      </c>
      <c r="BQ10" s="243">
        <v>7.5247279999999996</v>
      </c>
      <c r="BR10" s="230">
        <v>0.961776292777626</v>
      </c>
      <c r="BS10" s="243">
        <v>7.2067800000000002</v>
      </c>
      <c r="BT10" s="243">
        <v>7.4385399999999997</v>
      </c>
      <c r="BU10" s="230">
        <v>0.9688433482914659</v>
      </c>
      <c r="BV10" s="243">
        <v>7.1745219999999996</v>
      </c>
      <c r="BW10" s="243">
        <v>7.3554930000000001</v>
      </c>
      <c r="BX10" s="230">
        <v>0.97539648260150602</v>
      </c>
      <c r="BY10" s="243">
        <v>7.1767519999999996</v>
      </c>
      <c r="BZ10" s="243">
        <v>7.313707</v>
      </c>
      <c r="CA10" s="230">
        <v>0.98127420198812987</v>
      </c>
      <c r="CB10" s="243">
        <v>6.429678</v>
      </c>
      <c r="CC10" s="243">
        <v>6.9512049999999999</v>
      </c>
      <c r="CD10" s="230">
        <v>0.92497315213693165</v>
      </c>
    </row>
    <row r="11" spans="1:82" s="141" customFormat="1" x14ac:dyDescent="0.2">
      <c r="A11" s="200" t="s">
        <v>343</v>
      </c>
      <c r="B11" s="201" t="s">
        <v>253</v>
      </c>
      <c r="C11" s="201" t="s">
        <v>263</v>
      </c>
      <c r="D11" s="202" t="s">
        <v>101</v>
      </c>
      <c r="E11" s="243" t="e">
        <v>#N/A</v>
      </c>
      <c r="F11" s="241" t="e">
        <v>#N/A</v>
      </c>
      <c r="G11" s="230" t="e">
        <v>#N/A</v>
      </c>
      <c r="H11" s="243" t="e">
        <v>#N/A</v>
      </c>
      <c r="I11" s="241" t="e">
        <v>#N/A</v>
      </c>
      <c r="J11" s="230" t="e">
        <v>#N/A</v>
      </c>
      <c r="K11" s="243" t="e">
        <v>#N/A</v>
      </c>
      <c r="L11" s="241" t="e">
        <v>#N/A</v>
      </c>
      <c r="M11" s="230" t="e">
        <v>#N/A</v>
      </c>
      <c r="N11" s="243" t="e">
        <v>#N/A</v>
      </c>
      <c r="O11" s="241" t="e">
        <v>#N/A</v>
      </c>
      <c r="P11" s="230" t="e">
        <v>#N/A</v>
      </c>
      <c r="Q11" s="243" t="e">
        <v>#N/A</v>
      </c>
      <c r="R11" s="241" t="e">
        <v>#N/A</v>
      </c>
      <c r="S11" s="230" t="e">
        <v>#N/A</v>
      </c>
      <c r="T11" s="243" t="e">
        <v>#N/A</v>
      </c>
      <c r="U11" s="241" t="e">
        <v>#N/A</v>
      </c>
      <c r="V11" s="230" t="e">
        <v>#N/A</v>
      </c>
      <c r="W11" s="243" t="e">
        <v>#N/A</v>
      </c>
      <c r="X11" s="241" t="e">
        <v>#N/A</v>
      </c>
      <c r="Y11" s="230" t="e">
        <v>#N/A</v>
      </c>
      <c r="Z11" s="243" t="e">
        <v>#N/A</v>
      </c>
      <c r="AA11" s="241" t="e">
        <v>#N/A</v>
      </c>
      <c r="AB11" s="230" t="e">
        <v>#N/A</v>
      </c>
      <c r="AC11" s="243" t="e">
        <v>#N/A</v>
      </c>
      <c r="AD11" s="241" t="e">
        <v>#N/A</v>
      </c>
      <c r="AE11" s="230" t="e">
        <v>#N/A</v>
      </c>
      <c r="AF11" s="243" t="e">
        <v>#N/A</v>
      </c>
      <c r="AG11" s="241" t="e">
        <v>#N/A</v>
      </c>
      <c r="AH11" s="230" t="e">
        <v>#N/A</v>
      </c>
      <c r="AI11" s="243" t="e">
        <v>#N/A</v>
      </c>
      <c r="AJ11" s="243" t="e">
        <v>#N/A</v>
      </c>
      <c r="AK11" s="230" t="e">
        <v>#N/A</v>
      </c>
      <c r="AL11" s="243" t="e">
        <v>#N/A</v>
      </c>
      <c r="AM11" s="243" t="e">
        <v>#N/A</v>
      </c>
      <c r="AN11" s="230" t="e">
        <v>#N/A</v>
      </c>
      <c r="AO11" s="243" t="e">
        <v>#N/A</v>
      </c>
      <c r="AP11" s="243" t="e">
        <v>#N/A</v>
      </c>
      <c r="AQ11" s="230" t="e">
        <v>#N/A</v>
      </c>
      <c r="AR11" s="243" t="e">
        <v>#N/A</v>
      </c>
      <c r="AS11" s="243" t="e">
        <v>#N/A</v>
      </c>
      <c r="AT11" s="230" t="e">
        <v>#N/A</v>
      </c>
      <c r="AU11" s="243" t="e">
        <v>#N/A</v>
      </c>
      <c r="AV11" s="243" t="e">
        <v>#N/A</v>
      </c>
      <c r="AW11" s="230" t="e">
        <v>#N/A</v>
      </c>
      <c r="AX11" s="243" t="e">
        <v>#N/A</v>
      </c>
      <c r="AY11" s="243" t="e">
        <v>#N/A</v>
      </c>
      <c r="AZ11" s="230" t="e">
        <v>#N/A</v>
      </c>
      <c r="BA11" s="243" t="e">
        <v>#N/A</v>
      </c>
      <c r="BB11" s="243" t="e">
        <v>#N/A</v>
      </c>
      <c r="BC11" s="230" t="e">
        <v>#N/A</v>
      </c>
      <c r="BD11" s="243" t="e">
        <v>#N/A</v>
      </c>
      <c r="BE11" s="243" t="e">
        <v>#N/A</v>
      </c>
      <c r="BF11" s="230" t="e">
        <v>#N/A</v>
      </c>
      <c r="BG11" s="243" t="e">
        <v>#N/A</v>
      </c>
      <c r="BH11" s="243" t="e">
        <v>#N/A</v>
      </c>
      <c r="BI11" s="230" t="e">
        <v>#N/A</v>
      </c>
      <c r="BJ11" s="243">
        <v>9.0321490000000004</v>
      </c>
      <c r="BK11" s="243">
        <v>3.8361930000000002</v>
      </c>
      <c r="BL11" s="230">
        <v>2.3544563581655042</v>
      </c>
      <c r="BM11" s="243">
        <v>8.9012630000000001</v>
      </c>
      <c r="BN11" s="243">
        <v>3.7468789999999998</v>
      </c>
      <c r="BO11" s="230">
        <v>2.3756473053973721</v>
      </c>
      <c r="BP11" s="243">
        <v>8.7079280000000008</v>
      </c>
      <c r="BQ11" s="243">
        <v>3.6633870000000002</v>
      </c>
      <c r="BR11" s="230">
        <v>2.3770155869418113</v>
      </c>
      <c r="BS11" s="243">
        <v>8.6785429999999995</v>
      </c>
      <c r="BT11" s="243">
        <v>3.588193</v>
      </c>
      <c r="BU11" s="230">
        <v>2.4186388524809006</v>
      </c>
      <c r="BV11" s="243">
        <v>8.5316089999999996</v>
      </c>
      <c r="BW11" s="243">
        <v>3.4826009999999998</v>
      </c>
      <c r="BX11" s="230">
        <v>2.4497807816629007</v>
      </c>
      <c r="BY11" s="243">
        <v>8.3488640000000007</v>
      </c>
      <c r="BZ11" s="243">
        <v>3.3900749999999999</v>
      </c>
      <c r="CA11" s="230">
        <v>2.4627372550754778</v>
      </c>
      <c r="CB11" s="243">
        <v>7.5230050000000004</v>
      </c>
      <c r="CC11" s="243">
        <v>3.1791019999999999</v>
      </c>
      <c r="CD11" s="230">
        <v>2.3663930883626887</v>
      </c>
    </row>
    <row r="12" spans="1:82" s="141" customFormat="1" x14ac:dyDescent="0.2">
      <c r="A12" s="200" t="s">
        <v>344</v>
      </c>
      <c r="B12" s="201" t="s">
        <v>253</v>
      </c>
      <c r="C12" s="201" t="s">
        <v>263</v>
      </c>
      <c r="D12" s="202" t="s">
        <v>102</v>
      </c>
      <c r="E12" s="243" t="e">
        <v>#N/A</v>
      </c>
      <c r="F12" s="241" t="e">
        <v>#N/A</v>
      </c>
      <c r="G12" s="230" t="e">
        <v>#N/A</v>
      </c>
      <c r="H12" s="243" t="e">
        <v>#N/A</v>
      </c>
      <c r="I12" s="241" t="e">
        <v>#N/A</v>
      </c>
      <c r="J12" s="230" t="e">
        <v>#N/A</v>
      </c>
      <c r="K12" s="243" t="e">
        <v>#N/A</v>
      </c>
      <c r="L12" s="241" t="e">
        <v>#N/A</v>
      </c>
      <c r="M12" s="230" t="e">
        <v>#N/A</v>
      </c>
      <c r="N12" s="243" t="e">
        <v>#N/A</v>
      </c>
      <c r="O12" s="241" t="e">
        <v>#N/A</v>
      </c>
      <c r="P12" s="230" t="e">
        <v>#N/A</v>
      </c>
      <c r="Q12" s="243" t="e">
        <v>#N/A</v>
      </c>
      <c r="R12" s="241" t="e">
        <v>#N/A</v>
      </c>
      <c r="S12" s="230" t="e">
        <v>#N/A</v>
      </c>
      <c r="T12" s="243" t="e">
        <v>#N/A</v>
      </c>
      <c r="U12" s="241" t="e">
        <v>#N/A</v>
      </c>
      <c r="V12" s="230" t="e">
        <v>#N/A</v>
      </c>
      <c r="W12" s="243" t="e">
        <v>#N/A</v>
      </c>
      <c r="X12" s="241" t="e">
        <v>#N/A</v>
      </c>
      <c r="Y12" s="230" t="e">
        <v>#N/A</v>
      </c>
      <c r="Z12" s="243" t="e">
        <v>#N/A</v>
      </c>
      <c r="AA12" s="241" t="e">
        <v>#N/A</v>
      </c>
      <c r="AB12" s="230" t="e">
        <v>#N/A</v>
      </c>
      <c r="AC12" s="243" t="e">
        <v>#N/A</v>
      </c>
      <c r="AD12" s="241" t="e">
        <v>#N/A</v>
      </c>
      <c r="AE12" s="230" t="e">
        <v>#N/A</v>
      </c>
      <c r="AF12" s="243" t="e">
        <v>#N/A</v>
      </c>
      <c r="AG12" s="241" t="e">
        <v>#N/A</v>
      </c>
      <c r="AH12" s="230" t="e">
        <v>#N/A</v>
      </c>
      <c r="AI12" s="243" t="e">
        <v>#N/A</v>
      </c>
      <c r="AJ12" s="243" t="e">
        <v>#N/A</v>
      </c>
      <c r="AK12" s="230" t="e">
        <v>#N/A</v>
      </c>
      <c r="AL12" s="243" t="e">
        <v>#N/A</v>
      </c>
      <c r="AM12" s="243" t="e">
        <v>#N/A</v>
      </c>
      <c r="AN12" s="230" t="e">
        <v>#N/A</v>
      </c>
      <c r="AO12" s="243" t="e">
        <v>#N/A</v>
      </c>
      <c r="AP12" s="243" t="e">
        <v>#N/A</v>
      </c>
      <c r="AQ12" s="230" t="e">
        <v>#N/A</v>
      </c>
      <c r="AR12" s="243" t="e">
        <v>#N/A</v>
      </c>
      <c r="AS12" s="243" t="e">
        <v>#N/A</v>
      </c>
      <c r="AT12" s="230" t="e">
        <v>#N/A</v>
      </c>
      <c r="AU12" s="243" t="e">
        <v>#N/A</v>
      </c>
      <c r="AV12" s="243" t="e">
        <v>#N/A</v>
      </c>
      <c r="AW12" s="230" t="e">
        <v>#N/A</v>
      </c>
      <c r="AX12" s="243" t="e">
        <v>#N/A</v>
      </c>
      <c r="AY12" s="243" t="e">
        <v>#N/A</v>
      </c>
      <c r="AZ12" s="230" t="e">
        <v>#N/A</v>
      </c>
      <c r="BA12" s="243" t="e">
        <v>#N/A</v>
      </c>
      <c r="BB12" s="243" t="e">
        <v>#N/A</v>
      </c>
      <c r="BC12" s="230" t="e">
        <v>#N/A</v>
      </c>
      <c r="BD12" s="243" t="e">
        <v>#N/A</v>
      </c>
      <c r="BE12" s="243" t="e">
        <v>#N/A</v>
      </c>
      <c r="BF12" s="230" t="e">
        <v>#N/A</v>
      </c>
      <c r="BG12" s="243" t="e">
        <v>#N/A</v>
      </c>
      <c r="BH12" s="243" t="e">
        <v>#N/A</v>
      </c>
      <c r="BI12" s="230" t="e">
        <v>#N/A</v>
      </c>
      <c r="BJ12" s="243">
        <v>42.690992999999999</v>
      </c>
      <c r="BK12" s="243">
        <v>17.233931999999999</v>
      </c>
      <c r="BL12" s="230">
        <v>2.4771475830356069</v>
      </c>
      <c r="BM12" s="243">
        <v>41.844484000000001</v>
      </c>
      <c r="BN12" s="243">
        <v>16.848922999999999</v>
      </c>
      <c r="BO12" s="230">
        <v>2.4835109045248771</v>
      </c>
      <c r="BP12" s="243">
        <v>41.211855</v>
      </c>
      <c r="BQ12" s="243">
        <v>16.520347000000001</v>
      </c>
      <c r="BR12" s="230">
        <v>2.4946119473156343</v>
      </c>
      <c r="BS12" s="243">
        <v>40.676211000000002</v>
      </c>
      <c r="BT12" s="243">
        <v>16.218841000000001</v>
      </c>
      <c r="BU12" s="230">
        <v>2.5079604023493416</v>
      </c>
      <c r="BV12" s="243">
        <v>40.356803999999997</v>
      </c>
      <c r="BW12" s="243">
        <v>15.932055999999999</v>
      </c>
      <c r="BX12" s="230">
        <v>2.5330568760240362</v>
      </c>
      <c r="BY12" s="243">
        <v>39.931888999999998</v>
      </c>
      <c r="BZ12" s="243">
        <v>15.617831000000001</v>
      </c>
      <c r="CA12" s="230">
        <v>2.5568140031736801</v>
      </c>
      <c r="CB12" s="243">
        <v>34.122492999999999</v>
      </c>
      <c r="CC12" s="243">
        <v>14.779623000000001</v>
      </c>
      <c r="CD12" s="230">
        <v>2.3087525980872448</v>
      </c>
    </row>
    <row r="13" spans="1:82" s="141" customFormat="1" x14ac:dyDescent="0.2">
      <c r="A13" s="200" t="s">
        <v>345</v>
      </c>
      <c r="B13" s="201" t="s">
        <v>253</v>
      </c>
      <c r="C13" s="201" t="s">
        <v>263</v>
      </c>
      <c r="D13" s="202" t="s">
        <v>103</v>
      </c>
      <c r="E13" s="243" t="e">
        <v>#N/A</v>
      </c>
      <c r="F13" s="241" t="e">
        <v>#N/A</v>
      </c>
      <c r="G13" s="230" t="e">
        <v>#N/A</v>
      </c>
      <c r="H13" s="243" t="e">
        <v>#N/A</v>
      </c>
      <c r="I13" s="241" t="e">
        <v>#N/A</v>
      </c>
      <c r="J13" s="230" t="e">
        <v>#N/A</v>
      </c>
      <c r="K13" s="243" t="e">
        <v>#N/A</v>
      </c>
      <c r="L13" s="241" t="e">
        <v>#N/A</v>
      </c>
      <c r="M13" s="230" t="e">
        <v>#N/A</v>
      </c>
      <c r="N13" s="243" t="e">
        <v>#N/A</v>
      </c>
      <c r="O13" s="241" t="e">
        <v>#N/A</v>
      </c>
      <c r="P13" s="230" t="e">
        <v>#N/A</v>
      </c>
      <c r="Q13" s="243" t="e">
        <v>#N/A</v>
      </c>
      <c r="R13" s="241" t="e">
        <v>#N/A</v>
      </c>
      <c r="S13" s="230" t="e">
        <v>#N/A</v>
      </c>
      <c r="T13" s="243" t="e">
        <v>#N/A</v>
      </c>
      <c r="U13" s="241" t="e">
        <v>#N/A</v>
      </c>
      <c r="V13" s="230" t="e">
        <v>#N/A</v>
      </c>
      <c r="W13" s="243" t="e">
        <v>#N/A</v>
      </c>
      <c r="X13" s="241" t="e">
        <v>#N/A</v>
      </c>
      <c r="Y13" s="230" t="e">
        <v>#N/A</v>
      </c>
      <c r="Z13" s="243" t="e">
        <v>#N/A</v>
      </c>
      <c r="AA13" s="241" t="e">
        <v>#N/A</v>
      </c>
      <c r="AB13" s="230" t="e">
        <v>#N/A</v>
      </c>
      <c r="AC13" s="243" t="e">
        <v>#N/A</v>
      </c>
      <c r="AD13" s="241" t="e">
        <v>#N/A</v>
      </c>
      <c r="AE13" s="230" t="e">
        <v>#N/A</v>
      </c>
      <c r="AF13" s="243" t="e">
        <v>#N/A</v>
      </c>
      <c r="AG13" s="241" t="e">
        <v>#N/A</v>
      </c>
      <c r="AH13" s="230" t="e">
        <v>#N/A</v>
      </c>
      <c r="AI13" s="243" t="e">
        <v>#N/A</v>
      </c>
      <c r="AJ13" s="243" t="e">
        <v>#N/A</v>
      </c>
      <c r="AK13" s="230" t="e">
        <v>#N/A</v>
      </c>
      <c r="AL13" s="243" t="e">
        <v>#N/A</v>
      </c>
      <c r="AM13" s="243" t="e">
        <v>#N/A</v>
      </c>
      <c r="AN13" s="230" t="e">
        <v>#N/A</v>
      </c>
      <c r="AO13" s="243" t="e">
        <v>#N/A</v>
      </c>
      <c r="AP13" s="243" t="e">
        <v>#N/A</v>
      </c>
      <c r="AQ13" s="230" t="e">
        <v>#N/A</v>
      </c>
      <c r="AR13" s="243" t="e">
        <v>#N/A</v>
      </c>
      <c r="AS13" s="243" t="e">
        <v>#N/A</v>
      </c>
      <c r="AT13" s="230" t="e">
        <v>#N/A</v>
      </c>
      <c r="AU13" s="243" t="e">
        <v>#N/A</v>
      </c>
      <c r="AV13" s="243" t="e">
        <v>#N/A</v>
      </c>
      <c r="AW13" s="230" t="e">
        <v>#N/A</v>
      </c>
      <c r="AX13" s="243" t="e">
        <v>#N/A</v>
      </c>
      <c r="AY13" s="243" t="e">
        <v>#N/A</v>
      </c>
      <c r="AZ13" s="230" t="e">
        <v>#N/A</v>
      </c>
      <c r="BA13" s="243" t="e">
        <v>#N/A</v>
      </c>
      <c r="BB13" s="243" t="e">
        <v>#N/A</v>
      </c>
      <c r="BC13" s="230" t="e">
        <v>#N/A</v>
      </c>
      <c r="BD13" s="243" t="e">
        <v>#N/A</v>
      </c>
      <c r="BE13" s="243" t="e">
        <v>#N/A</v>
      </c>
      <c r="BF13" s="230" t="e">
        <v>#N/A</v>
      </c>
      <c r="BG13" s="243" t="e">
        <v>#N/A</v>
      </c>
      <c r="BH13" s="243" t="e">
        <v>#N/A</v>
      </c>
      <c r="BI13" s="230" t="e">
        <v>#N/A</v>
      </c>
      <c r="BJ13" s="243">
        <v>10.906112</v>
      </c>
      <c r="BK13" s="243">
        <v>6.8292089999999996</v>
      </c>
      <c r="BL13" s="230">
        <v>1.5969802652108027</v>
      </c>
      <c r="BM13" s="243">
        <v>11.005882</v>
      </c>
      <c r="BN13" s="243">
        <v>6.9781409999999999</v>
      </c>
      <c r="BO13" s="230">
        <v>1.5771939833259316</v>
      </c>
      <c r="BP13" s="243">
        <v>10.972182999999999</v>
      </c>
      <c r="BQ13" s="243">
        <v>7.0556000000000001</v>
      </c>
      <c r="BR13" s="230">
        <v>1.5551027552582344</v>
      </c>
      <c r="BS13" s="243">
        <v>10.710093000000001</v>
      </c>
      <c r="BT13" s="243">
        <v>7.0865600000000004</v>
      </c>
      <c r="BU13" s="230">
        <v>1.5113246765708608</v>
      </c>
      <c r="BV13" s="243">
        <v>10.525134</v>
      </c>
      <c r="BW13" s="243">
        <v>7.094328</v>
      </c>
      <c r="BX13" s="230">
        <v>1.4835984465336252</v>
      </c>
      <c r="BY13" s="243">
        <v>10.333137000000001</v>
      </c>
      <c r="BZ13" s="243">
        <v>7.0604240000000003</v>
      </c>
      <c r="CA13" s="230">
        <v>1.4635292441360463</v>
      </c>
      <c r="CB13" s="243">
        <v>8.2547420000000002</v>
      </c>
      <c r="CC13" s="243">
        <v>6.7887529999999998</v>
      </c>
      <c r="CD13" s="230">
        <v>1.2159437823117147</v>
      </c>
    </row>
    <row r="14" spans="1:82" s="141" customFormat="1" x14ac:dyDescent="0.2">
      <c r="A14" s="200" t="s">
        <v>346</v>
      </c>
      <c r="B14" s="201" t="s">
        <v>253</v>
      </c>
      <c r="C14" s="201" t="s">
        <v>263</v>
      </c>
      <c r="D14" s="202" t="s">
        <v>104</v>
      </c>
      <c r="E14" s="243" t="e">
        <v>#N/A</v>
      </c>
      <c r="F14" s="241" t="e">
        <v>#N/A</v>
      </c>
      <c r="G14" s="230" t="e">
        <v>#N/A</v>
      </c>
      <c r="H14" s="243" t="e">
        <v>#N/A</v>
      </c>
      <c r="I14" s="241" t="e">
        <v>#N/A</v>
      </c>
      <c r="J14" s="230" t="e">
        <v>#N/A</v>
      </c>
      <c r="K14" s="243" t="e">
        <v>#N/A</v>
      </c>
      <c r="L14" s="241" t="e">
        <v>#N/A</v>
      </c>
      <c r="M14" s="230" t="e">
        <v>#N/A</v>
      </c>
      <c r="N14" s="243" t="e">
        <v>#N/A</v>
      </c>
      <c r="O14" s="241" t="e">
        <v>#N/A</v>
      </c>
      <c r="P14" s="230" t="e">
        <v>#N/A</v>
      </c>
      <c r="Q14" s="243" t="e">
        <v>#N/A</v>
      </c>
      <c r="R14" s="241" t="e">
        <v>#N/A</v>
      </c>
      <c r="S14" s="230" t="e">
        <v>#N/A</v>
      </c>
      <c r="T14" s="243" t="e">
        <v>#N/A</v>
      </c>
      <c r="U14" s="241" t="e">
        <v>#N/A</v>
      </c>
      <c r="V14" s="230" t="e">
        <v>#N/A</v>
      </c>
      <c r="W14" s="243" t="e">
        <v>#N/A</v>
      </c>
      <c r="X14" s="241" t="e">
        <v>#N/A</v>
      </c>
      <c r="Y14" s="230" t="e">
        <v>#N/A</v>
      </c>
      <c r="Z14" s="243" t="e">
        <v>#N/A</v>
      </c>
      <c r="AA14" s="241" t="e">
        <v>#N/A</v>
      </c>
      <c r="AB14" s="230" t="e">
        <v>#N/A</v>
      </c>
      <c r="AC14" s="243" t="e">
        <v>#N/A</v>
      </c>
      <c r="AD14" s="241" t="e">
        <v>#N/A</v>
      </c>
      <c r="AE14" s="230" t="e">
        <v>#N/A</v>
      </c>
      <c r="AF14" s="243" t="e">
        <v>#N/A</v>
      </c>
      <c r="AG14" s="241" t="e">
        <v>#N/A</v>
      </c>
      <c r="AH14" s="230" t="e">
        <v>#N/A</v>
      </c>
      <c r="AI14" s="243" t="e">
        <v>#N/A</v>
      </c>
      <c r="AJ14" s="243" t="e">
        <v>#N/A</v>
      </c>
      <c r="AK14" s="230" t="e">
        <v>#N/A</v>
      </c>
      <c r="AL14" s="243" t="e">
        <v>#N/A</v>
      </c>
      <c r="AM14" s="243" t="e">
        <v>#N/A</v>
      </c>
      <c r="AN14" s="230" t="e">
        <v>#N/A</v>
      </c>
      <c r="AO14" s="243" t="e">
        <v>#N/A</v>
      </c>
      <c r="AP14" s="243" t="e">
        <v>#N/A</v>
      </c>
      <c r="AQ14" s="230" t="e">
        <v>#N/A</v>
      </c>
      <c r="AR14" s="243" t="e">
        <v>#N/A</v>
      </c>
      <c r="AS14" s="243" t="e">
        <v>#N/A</v>
      </c>
      <c r="AT14" s="230" t="e">
        <v>#N/A</v>
      </c>
      <c r="AU14" s="243" t="e">
        <v>#N/A</v>
      </c>
      <c r="AV14" s="243" t="e">
        <v>#N/A</v>
      </c>
      <c r="AW14" s="230" t="e">
        <v>#N/A</v>
      </c>
      <c r="AX14" s="243" t="e">
        <v>#N/A</v>
      </c>
      <c r="AY14" s="243" t="e">
        <v>#N/A</v>
      </c>
      <c r="AZ14" s="230" t="e">
        <v>#N/A</v>
      </c>
      <c r="BA14" s="243" t="e">
        <v>#N/A</v>
      </c>
      <c r="BB14" s="243" t="e">
        <v>#N/A</v>
      </c>
      <c r="BC14" s="230" t="e">
        <v>#N/A</v>
      </c>
      <c r="BD14" s="243" t="e">
        <v>#N/A</v>
      </c>
      <c r="BE14" s="243" t="e">
        <v>#N/A</v>
      </c>
      <c r="BF14" s="230" t="e">
        <v>#N/A</v>
      </c>
      <c r="BG14" s="243" t="e">
        <v>#N/A</v>
      </c>
      <c r="BH14" s="243" t="e">
        <v>#N/A</v>
      </c>
      <c r="BI14" s="230" t="e">
        <v>#N/A</v>
      </c>
      <c r="BJ14" s="243">
        <v>14.059150000000001</v>
      </c>
      <c r="BK14" s="243">
        <v>12.573356</v>
      </c>
      <c r="BL14" s="230">
        <v>1.1181700414750049</v>
      </c>
      <c r="BM14" s="243">
        <v>14.100379999999999</v>
      </c>
      <c r="BN14" s="243">
        <v>12.588350999999999</v>
      </c>
      <c r="BO14" s="230">
        <v>1.1201133492385142</v>
      </c>
      <c r="BP14" s="243">
        <v>14.057551999999999</v>
      </c>
      <c r="BQ14" s="243">
        <v>12.635142999999999</v>
      </c>
      <c r="BR14" s="230">
        <v>1.1125756154876918</v>
      </c>
      <c r="BS14" s="243">
        <v>14.098856</v>
      </c>
      <c r="BT14" s="243">
        <v>12.69941</v>
      </c>
      <c r="BU14" s="230">
        <v>1.1101977178467346</v>
      </c>
      <c r="BV14" s="243">
        <v>14.366154999999999</v>
      </c>
      <c r="BW14" s="243">
        <v>12.764839</v>
      </c>
      <c r="BX14" s="230">
        <v>1.1254474106567265</v>
      </c>
      <c r="BY14" s="243">
        <v>14.424159</v>
      </c>
      <c r="BZ14" s="243">
        <v>12.772640000000001</v>
      </c>
      <c r="CA14" s="230">
        <v>1.1293013034110411</v>
      </c>
      <c r="CB14" s="243">
        <v>13.853026</v>
      </c>
      <c r="CC14" s="243">
        <v>12.809207000000001</v>
      </c>
      <c r="CD14" s="230">
        <v>1.0814897440567555</v>
      </c>
    </row>
    <row r="15" spans="1:82" s="141" customFormat="1" x14ac:dyDescent="0.2">
      <c r="A15" s="200" t="s">
        <v>347</v>
      </c>
      <c r="B15" s="201" t="s">
        <v>253</v>
      </c>
      <c r="C15" s="201" t="s">
        <v>263</v>
      </c>
      <c r="D15" s="202" t="s">
        <v>105</v>
      </c>
      <c r="E15" s="243" t="e">
        <v>#N/A</v>
      </c>
      <c r="F15" s="241" t="e">
        <v>#N/A</v>
      </c>
      <c r="G15" s="230" t="e">
        <v>#N/A</v>
      </c>
      <c r="H15" s="243" t="e">
        <v>#N/A</v>
      </c>
      <c r="I15" s="241" t="e">
        <v>#N/A</v>
      </c>
      <c r="J15" s="230" t="e">
        <v>#N/A</v>
      </c>
      <c r="K15" s="243" t="e">
        <v>#N/A</v>
      </c>
      <c r="L15" s="241" t="e">
        <v>#N/A</v>
      </c>
      <c r="M15" s="230" t="e">
        <v>#N/A</v>
      </c>
      <c r="N15" s="243" t="e">
        <v>#N/A</v>
      </c>
      <c r="O15" s="241" t="e">
        <v>#N/A</v>
      </c>
      <c r="P15" s="230" t="e">
        <v>#N/A</v>
      </c>
      <c r="Q15" s="243" t="e">
        <v>#N/A</v>
      </c>
      <c r="R15" s="241" t="e">
        <v>#N/A</v>
      </c>
      <c r="S15" s="230" t="e">
        <v>#N/A</v>
      </c>
      <c r="T15" s="243" t="e">
        <v>#N/A</v>
      </c>
      <c r="U15" s="241" t="e">
        <v>#N/A</v>
      </c>
      <c r="V15" s="230" t="e">
        <v>#N/A</v>
      </c>
      <c r="W15" s="243" t="e">
        <v>#N/A</v>
      </c>
      <c r="X15" s="241" t="e">
        <v>#N/A</v>
      </c>
      <c r="Y15" s="230" t="e">
        <v>#N/A</v>
      </c>
      <c r="Z15" s="243" t="e">
        <v>#N/A</v>
      </c>
      <c r="AA15" s="241" t="e">
        <v>#N/A</v>
      </c>
      <c r="AB15" s="230" t="e">
        <v>#N/A</v>
      </c>
      <c r="AC15" s="243" t="e">
        <v>#N/A</v>
      </c>
      <c r="AD15" s="241" t="e">
        <v>#N/A</v>
      </c>
      <c r="AE15" s="230" t="e">
        <v>#N/A</v>
      </c>
      <c r="AF15" s="243" t="e">
        <v>#N/A</v>
      </c>
      <c r="AG15" s="241" t="e">
        <v>#N/A</v>
      </c>
      <c r="AH15" s="230" t="e">
        <v>#N/A</v>
      </c>
      <c r="AI15" s="243" t="e">
        <v>#N/A</v>
      </c>
      <c r="AJ15" s="243" t="e">
        <v>#N/A</v>
      </c>
      <c r="AK15" s="230" t="e">
        <v>#N/A</v>
      </c>
      <c r="AL15" s="243" t="e">
        <v>#N/A</v>
      </c>
      <c r="AM15" s="243" t="e">
        <v>#N/A</v>
      </c>
      <c r="AN15" s="230" t="e">
        <v>#N/A</v>
      </c>
      <c r="AO15" s="243" t="e">
        <v>#N/A</v>
      </c>
      <c r="AP15" s="243" t="e">
        <v>#N/A</v>
      </c>
      <c r="AQ15" s="230" t="e">
        <v>#N/A</v>
      </c>
      <c r="AR15" s="243" t="e">
        <v>#N/A</v>
      </c>
      <c r="AS15" s="243" t="e">
        <v>#N/A</v>
      </c>
      <c r="AT15" s="230" t="e">
        <v>#N/A</v>
      </c>
      <c r="AU15" s="243" t="e">
        <v>#N/A</v>
      </c>
      <c r="AV15" s="243" t="e">
        <v>#N/A</v>
      </c>
      <c r="AW15" s="230" t="e">
        <v>#N/A</v>
      </c>
      <c r="AX15" s="243" t="e">
        <v>#N/A</v>
      </c>
      <c r="AY15" s="243" t="e">
        <v>#N/A</v>
      </c>
      <c r="AZ15" s="230" t="e">
        <v>#N/A</v>
      </c>
      <c r="BA15" s="243" t="e">
        <v>#N/A</v>
      </c>
      <c r="BB15" s="243" t="e">
        <v>#N/A</v>
      </c>
      <c r="BC15" s="230" t="e">
        <v>#N/A</v>
      </c>
      <c r="BD15" s="243" t="e">
        <v>#N/A</v>
      </c>
      <c r="BE15" s="243" t="e">
        <v>#N/A</v>
      </c>
      <c r="BF15" s="230" t="e">
        <v>#N/A</v>
      </c>
      <c r="BG15" s="243" t="e">
        <v>#N/A</v>
      </c>
      <c r="BH15" s="243" t="e">
        <v>#N/A</v>
      </c>
      <c r="BI15" s="230" t="e">
        <v>#N/A</v>
      </c>
      <c r="BJ15" s="243">
        <v>56.053030999999997</v>
      </c>
      <c r="BK15" s="243">
        <v>55.826746</v>
      </c>
      <c r="BL15" s="230">
        <v>1.0040533438936239</v>
      </c>
      <c r="BM15" s="243">
        <v>54.544510000000002</v>
      </c>
      <c r="BN15" s="243">
        <v>53.843204999999998</v>
      </c>
      <c r="BO15" s="230">
        <v>1.0130249490163152</v>
      </c>
      <c r="BP15" s="243">
        <v>53.117446000000001</v>
      </c>
      <c r="BQ15" s="243">
        <v>51.704467999999999</v>
      </c>
      <c r="BR15" s="230">
        <v>1.0273279670917415</v>
      </c>
      <c r="BS15" s="243">
        <v>51.905251</v>
      </c>
      <c r="BT15" s="243">
        <v>49.422282000000003</v>
      </c>
      <c r="BU15" s="230">
        <v>1.0502398695390067</v>
      </c>
      <c r="BV15" s="243">
        <v>50.535390999999997</v>
      </c>
      <c r="BW15" s="243">
        <v>47.056131000000001</v>
      </c>
      <c r="BX15" s="230">
        <v>1.0739385054840143</v>
      </c>
      <c r="BY15" s="243">
        <v>48.893441000000003</v>
      </c>
      <c r="BZ15" s="243">
        <v>44.712297999999997</v>
      </c>
      <c r="CA15" s="230">
        <v>1.0935121473738614</v>
      </c>
      <c r="CB15" s="243">
        <v>39.078364000000001</v>
      </c>
      <c r="CC15" s="243">
        <v>38.307712000000002</v>
      </c>
      <c r="CD15" s="230">
        <v>1.0201174113452665</v>
      </c>
    </row>
    <row r="16" spans="1:82" s="141" customFormat="1" x14ac:dyDescent="0.2">
      <c r="A16" s="200" t="s">
        <v>348</v>
      </c>
      <c r="B16" s="201" t="s">
        <v>253</v>
      </c>
      <c r="C16" s="201" t="s">
        <v>263</v>
      </c>
      <c r="D16" s="202" t="s">
        <v>106</v>
      </c>
      <c r="E16" s="243" t="e">
        <v>#N/A</v>
      </c>
      <c r="F16" s="241" t="e">
        <v>#N/A</v>
      </c>
      <c r="G16" s="230" t="e">
        <v>#N/A</v>
      </c>
      <c r="H16" s="243" t="e">
        <v>#N/A</v>
      </c>
      <c r="I16" s="241" t="e">
        <v>#N/A</v>
      </c>
      <c r="J16" s="230" t="e">
        <v>#N/A</v>
      </c>
      <c r="K16" s="243" t="e">
        <v>#N/A</v>
      </c>
      <c r="L16" s="241" t="e">
        <v>#N/A</v>
      </c>
      <c r="M16" s="230" t="e">
        <v>#N/A</v>
      </c>
      <c r="N16" s="243" t="e">
        <v>#N/A</v>
      </c>
      <c r="O16" s="241" t="e">
        <v>#N/A</v>
      </c>
      <c r="P16" s="230" t="e">
        <v>#N/A</v>
      </c>
      <c r="Q16" s="243" t="e">
        <v>#N/A</v>
      </c>
      <c r="R16" s="241" t="e">
        <v>#N/A</v>
      </c>
      <c r="S16" s="230" t="e">
        <v>#N/A</v>
      </c>
      <c r="T16" s="243" t="e">
        <v>#N/A</v>
      </c>
      <c r="U16" s="241" t="e">
        <v>#N/A</v>
      </c>
      <c r="V16" s="230" t="e">
        <v>#N/A</v>
      </c>
      <c r="W16" s="243" t="e">
        <v>#N/A</v>
      </c>
      <c r="X16" s="241" t="e">
        <v>#N/A</v>
      </c>
      <c r="Y16" s="230" t="e">
        <v>#N/A</v>
      </c>
      <c r="Z16" s="243" t="e">
        <v>#N/A</v>
      </c>
      <c r="AA16" s="241" t="e">
        <v>#N/A</v>
      </c>
      <c r="AB16" s="230" t="e">
        <v>#N/A</v>
      </c>
      <c r="AC16" s="243" t="e">
        <v>#N/A</v>
      </c>
      <c r="AD16" s="241" t="e">
        <v>#N/A</v>
      </c>
      <c r="AE16" s="230" t="e">
        <v>#N/A</v>
      </c>
      <c r="AF16" s="243" t="e">
        <v>#N/A</v>
      </c>
      <c r="AG16" s="241" t="e">
        <v>#N/A</v>
      </c>
      <c r="AH16" s="230" t="e">
        <v>#N/A</v>
      </c>
      <c r="AI16" s="243" t="e">
        <v>#N/A</v>
      </c>
      <c r="AJ16" s="243" t="e">
        <v>#N/A</v>
      </c>
      <c r="AK16" s="230" t="e">
        <v>#N/A</v>
      </c>
      <c r="AL16" s="243" t="e">
        <v>#N/A</v>
      </c>
      <c r="AM16" s="243" t="e">
        <v>#N/A</v>
      </c>
      <c r="AN16" s="230" t="e">
        <v>#N/A</v>
      </c>
      <c r="AO16" s="243" t="e">
        <v>#N/A</v>
      </c>
      <c r="AP16" s="243" t="e">
        <v>#N/A</v>
      </c>
      <c r="AQ16" s="230" t="e">
        <v>#N/A</v>
      </c>
      <c r="AR16" s="243" t="e">
        <v>#N/A</v>
      </c>
      <c r="AS16" s="243" t="e">
        <v>#N/A</v>
      </c>
      <c r="AT16" s="230" t="e">
        <v>#N/A</v>
      </c>
      <c r="AU16" s="243" t="e">
        <v>#N/A</v>
      </c>
      <c r="AV16" s="243" t="e">
        <v>#N/A</v>
      </c>
      <c r="AW16" s="230" t="e">
        <v>#N/A</v>
      </c>
      <c r="AX16" s="243" t="e">
        <v>#N/A</v>
      </c>
      <c r="AY16" s="243" t="e">
        <v>#N/A</v>
      </c>
      <c r="AZ16" s="230" t="e">
        <v>#N/A</v>
      </c>
      <c r="BA16" s="243" t="e">
        <v>#N/A</v>
      </c>
      <c r="BB16" s="243" t="e">
        <v>#N/A</v>
      </c>
      <c r="BC16" s="230" t="e">
        <v>#N/A</v>
      </c>
      <c r="BD16" s="243" t="e">
        <v>#N/A</v>
      </c>
      <c r="BE16" s="243" t="e">
        <v>#N/A</v>
      </c>
      <c r="BF16" s="230" t="e">
        <v>#N/A</v>
      </c>
      <c r="BG16" s="243" t="e">
        <v>#N/A</v>
      </c>
      <c r="BH16" s="243" t="e">
        <v>#N/A</v>
      </c>
      <c r="BI16" s="230" t="e">
        <v>#N/A</v>
      </c>
      <c r="BJ16" s="243">
        <v>35.583857000000002</v>
      </c>
      <c r="BK16" s="243">
        <v>4.5756040000000002</v>
      </c>
      <c r="BL16" s="230">
        <v>7.7768655242018321</v>
      </c>
      <c r="BM16" s="243">
        <v>36.056893000000002</v>
      </c>
      <c r="BN16" s="243">
        <v>4.4581819999999999</v>
      </c>
      <c r="BO16" s="230">
        <v>8.0878019336132994</v>
      </c>
      <c r="BP16" s="243">
        <v>36.858310000000003</v>
      </c>
      <c r="BQ16" s="243">
        <v>4.2845079999999998</v>
      </c>
      <c r="BR16" s="230">
        <v>8.6026937048547936</v>
      </c>
      <c r="BS16" s="243">
        <v>37.305872000000001</v>
      </c>
      <c r="BT16" s="243">
        <v>4.0946689999999997</v>
      </c>
      <c r="BU16" s="230">
        <v>9.1108394842171627</v>
      </c>
      <c r="BV16" s="243">
        <v>37.442888000000004</v>
      </c>
      <c r="BW16" s="243">
        <v>3.8780730000000001</v>
      </c>
      <c r="BX16" s="230">
        <v>9.6550240286864124</v>
      </c>
      <c r="BY16" s="243">
        <v>37.405650000000001</v>
      </c>
      <c r="BZ16" s="243">
        <v>3.680958</v>
      </c>
      <c r="CA16" s="230">
        <v>10.161933387993017</v>
      </c>
      <c r="CB16" s="243">
        <v>30.416060000000002</v>
      </c>
      <c r="CC16" s="243">
        <v>3.4399289999999998</v>
      </c>
      <c r="CD16" s="230">
        <v>8.8420604029908763</v>
      </c>
    </row>
    <row r="17" spans="1:82" s="141" customFormat="1" x14ac:dyDescent="0.2">
      <c r="A17" s="200" t="s">
        <v>349</v>
      </c>
      <c r="B17" s="201" t="s">
        <v>253</v>
      </c>
      <c r="C17" s="201" t="s">
        <v>263</v>
      </c>
      <c r="D17" s="202" t="s">
        <v>113</v>
      </c>
      <c r="E17" s="243" t="e">
        <v>#N/A</v>
      </c>
      <c r="F17" s="241" t="e">
        <v>#N/A</v>
      </c>
      <c r="G17" s="230" t="e">
        <v>#N/A</v>
      </c>
      <c r="H17" s="243" t="e">
        <v>#N/A</v>
      </c>
      <c r="I17" s="241" t="e">
        <v>#N/A</v>
      </c>
      <c r="J17" s="230" t="e">
        <v>#N/A</v>
      </c>
      <c r="K17" s="243" t="e">
        <v>#N/A</v>
      </c>
      <c r="L17" s="241" t="e">
        <v>#N/A</v>
      </c>
      <c r="M17" s="230" t="e">
        <v>#N/A</v>
      </c>
      <c r="N17" s="243" t="e">
        <v>#N/A</v>
      </c>
      <c r="O17" s="241" t="e">
        <v>#N/A</v>
      </c>
      <c r="P17" s="230" t="e">
        <v>#N/A</v>
      </c>
      <c r="Q17" s="243" t="e">
        <v>#N/A</v>
      </c>
      <c r="R17" s="241" t="e">
        <v>#N/A</v>
      </c>
      <c r="S17" s="230" t="e">
        <v>#N/A</v>
      </c>
      <c r="T17" s="243" t="e">
        <v>#N/A</v>
      </c>
      <c r="U17" s="241" t="e">
        <v>#N/A</v>
      </c>
      <c r="V17" s="230" t="e">
        <v>#N/A</v>
      </c>
      <c r="W17" s="243" t="e">
        <v>#N/A</v>
      </c>
      <c r="X17" s="241" t="e">
        <v>#N/A</v>
      </c>
      <c r="Y17" s="230" t="e">
        <v>#N/A</v>
      </c>
      <c r="Z17" s="243" t="e">
        <v>#N/A</v>
      </c>
      <c r="AA17" s="241" t="e">
        <v>#N/A</v>
      </c>
      <c r="AB17" s="230" t="e">
        <v>#N/A</v>
      </c>
      <c r="AC17" s="243" t="e">
        <v>#N/A</v>
      </c>
      <c r="AD17" s="241" t="e">
        <v>#N/A</v>
      </c>
      <c r="AE17" s="230" t="e">
        <v>#N/A</v>
      </c>
      <c r="AF17" s="243" t="e">
        <v>#N/A</v>
      </c>
      <c r="AG17" s="241" t="e">
        <v>#N/A</v>
      </c>
      <c r="AH17" s="230" t="e">
        <v>#N/A</v>
      </c>
      <c r="AI17" s="243" t="e">
        <v>#N/A</v>
      </c>
      <c r="AJ17" s="243" t="e">
        <v>#N/A</v>
      </c>
      <c r="AK17" s="230" t="e">
        <v>#N/A</v>
      </c>
      <c r="AL17" s="243" t="e">
        <v>#N/A</v>
      </c>
      <c r="AM17" s="243" t="e">
        <v>#N/A</v>
      </c>
      <c r="AN17" s="230" t="e">
        <v>#N/A</v>
      </c>
      <c r="AO17" s="243" t="e">
        <v>#N/A</v>
      </c>
      <c r="AP17" s="243" t="e">
        <v>#N/A</v>
      </c>
      <c r="AQ17" s="230" t="e">
        <v>#N/A</v>
      </c>
      <c r="AR17" s="243" t="e">
        <v>#N/A</v>
      </c>
      <c r="AS17" s="243" t="e">
        <v>#N/A</v>
      </c>
      <c r="AT17" s="230" t="e">
        <v>#N/A</v>
      </c>
      <c r="AU17" s="243" t="e">
        <v>#N/A</v>
      </c>
      <c r="AV17" s="243" t="e">
        <v>#N/A</v>
      </c>
      <c r="AW17" s="230" t="e">
        <v>#N/A</v>
      </c>
      <c r="AX17" s="243" t="e">
        <v>#N/A</v>
      </c>
      <c r="AY17" s="243" t="e">
        <v>#N/A</v>
      </c>
      <c r="AZ17" s="230" t="e">
        <v>#N/A</v>
      </c>
      <c r="BA17" s="243" t="e">
        <v>#N/A</v>
      </c>
      <c r="BB17" s="243" t="e">
        <v>#N/A</v>
      </c>
      <c r="BC17" s="230" t="e">
        <v>#N/A</v>
      </c>
      <c r="BD17" s="243" t="e">
        <v>#N/A</v>
      </c>
      <c r="BE17" s="243" t="e">
        <v>#N/A</v>
      </c>
      <c r="BF17" s="230" t="e">
        <v>#N/A</v>
      </c>
      <c r="BG17" s="243" t="e">
        <v>#N/A</v>
      </c>
      <c r="BH17" s="243" t="e">
        <v>#N/A</v>
      </c>
      <c r="BI17" s="230" t="e">
        <v>#N/A</v>
      </c>
      <c r="BJ17" s="243">
        <v>1.1592739999999999</v>
      </c>
      <c r="BK17" s="243">
        <v>0.27438600000000002</v>
      </c>
      <c r="BL17" s="230">
        <v>4.2249750351694324</v>
      </c>
      <c r="BM17" s="243">
        <v>1.152731</v>
      </c>
      <c r="BN17" s="243">
        <v>0.270121</v>
      </c>
      <c r="BO17" s="230">
        <v>4.2674616190522023</v>
      </c>
      <c r="BP17" s="243">
        <v>1.105402</v>
      </c>
      <c r="BQ17" s="243">
        <v>0.26529199999999997</v>
      </c>
      <c r="BR17" s="230">
        <v>4.1667370293864874</v>
      </c>
      <c r="BS17" s="243">
        <v>1.1009340000000001</v>
      </c>
      <c r="BT17" s="243">
        <v>0.26930300000000001</v>
      </c>
      <c r="BU17" s="230">
        <v>4.0880866533235798</v>
      </c>
      <c r="BV17" s="243">
        <v>1.1275839999999999</v>
      </c>
      <c r="BW17" s="243">
        <v>0.26537699999999997</v>
      </c>
      <c r="BX17" s="230">
        <v>4.2489891738922365</v>
      </c>
      <c r="BY17" s="243">
        <v>1.1443239999999999</v>
      </c>
      <c r="BZ17" s="243">
        <v>0.25875999999999999</v>
      </c>
      <c r="CA17" s="230">
        <v>4.4223373009738749</v>
      </c>
      <c r="CB17" s="243">
        <v>1.0303949999999999</v>
      </c>
      <c r="CC17" s="243">
        <v>0.25165599999999999</v>
      </c>
      <c r="CD17" s="230">
        <v>4.0944583081667041</v>
      </c>
    </row>
    <row r="18" spans="1:82" s="141" customFormat="1" x14ac:dyDescent="0.2">
      <c r="A18" s="200" t="s">
        <v>350</v>
      </c>
      <c r="B18" s="201" t="s">
        <v>253</v>
      </c>
      <c r="C18" s="201" t="s">
        <v>263</v>
      </c>
      <c r="D18" s="202" t="s">
        <v>107</v>
      </c>
      <c r="E18" s="243" t="e">
        <v>#N/A</v>
      </c>
      <c r="F18" s="241" t="e">
        <v>#N/A</v>
      </c>
      <c r="G18" s="230" t="e">
        <v>#N/A</v>
      </c>
      <c r="H18" s="243" t="e">
        <v>#N/A</v>
      </c>
      <c r="I18" s="241" t="e">
        <v>#N/A</v>
      </c>
      <c r="J18" s="230" t="e">
        <v>#N/A</v>
      </c>
      <c r="K18" s="243" t="e">
        <v>#N/A</v>
      </c>
      <c r="L18" s="241" t="e">
        <v>#N/A</v>
      </c>
      <c r="M18" s="230" t="e">
        <v>#N/A</v>
      </c>
      <c r="N18" s="243" t="e">
        <v>#N/A</v>
      </c>
      <c r="O18" s="241" t="e">
        <v>#N/A</v>
      </c>
      <c r="P18" s="230" t="e">
        <v>#N/A</v>
      </c>
      <c r="Q18" s="243" t="e">
        <v>#N/A</v>
      </c>
      <c r="R18" s="241" t="e">
        <v>#N/A</v>
      </c>
      <c r="S18" s="230" t="e">
        <v>#N/A</v>
      </c>
      <c r="T18" s="243" t="e">
        <v>#N/A</v>
      </c>
      <c r="U18" s="241" t="e">
        <v>#N/A</v>
      </c>
      <c r="V18" s="230" t="e">
        <v>#N/A</v>
      </c>
      <c r="W18" s="243" t="e">
        <v>#N/A</v>
      </c>
      <c r="X18" s="241" t="e">
        <v>#N/A</v>
      </c>
      <c r="Y18" s="230" t="e">
        <v>#N/A</v>
      </c>
      <c r="Z18" s="243" t="e">
        <v>#N/A</v>
      </c>
      <c r="AA18" s="241" t="e">
        <v>#N/A</v>
      </c>
      <c r="AB18" s="230" t="e">
        <v>#N/A</v>
      </c>
      <c r="AC18" s="243" t="e">
        <v>#N/A</v>
      </c>
      <c r="AD18" s="241" t="e">
        <v>#N/A</v>
      </c>
      <c r="AE18" s="230" t="e">
        <v>#N/A</v>
      </c>
      <c r="AF18" s="243" t="e">
        <v>#N/A</v>
      </c>
      <c r="AG18" s="241" t="e">
        <v>#N/A</v>
      </c>
      <c r="AH18" s="230" t="e">
        <v>#N/A</v>
      </c>
      <c r="AI18" s="243" t="e">
        <v>#N/A</v>
      </c>
      <c r="AJ18" s="243" t="e">
        <v>#N/A</v>
      </c>
      <c r="AK18" s="230" t="e">
        <v>#N/A</v>
      </c>
      <c r="AL18" s="243" t="e">
        <v>#N/A</v>
      </c>
      <c r="AM18" s="243" t="e">
        <v>#N/A</v>
      </c>
      <c r="AN18" s="230" t="e">
        <v>#N/A</v>
      </c>
      <c r="AO18" s="243" t="e">
        <v>#N/A</v>
      </c>
      <c r="AP18" s="243" t="e">
        <v>#N/A</v>
      </c>
      <c r="AQ18" s="230" t="e">
        <v>#N/A</v>
      </c>
      <c r="AR18" s="243" t="e">
        <v>#N/A</v>
      </c>
      <c r="AS18" s="243" t="e">
        <v>#N/A</v>
      </c>
      <c r="AT18" s="230" t="e">
        <v>#N/A</v>
      </c>
      <c r="AU18" s="243" t="e">
        <v>#N/A</v>
      </c>
      <c r="AV18" s="243" t="e">
        <v>#N/A</v>
      </c>
      <c r="AW18" s="230" t="e">
        <v>#N/A</v>
      </c>
      <c r="AX18" s="243" t="e">
        <v>#N/A</v>
      </c>
      <c r="AY18" s="243" t="e">
        <v>#N/A</v>
      </c>
      <c r="AZ18" s="230" t="e">
        <v>#N/A</v>
      </c>
      <c r="BA18" s="243" t="e">
        <v>#N/A</v>
      </c>
      <c r="BB18" s="243" t="e">
        <v>#N/A</v>
      </c>
      <c r="BC18" s="230" t="e">
        <v>#N/A</v>
      </c>
      <c r="BD18" s="243" t="e">
        <v>#N/A</v>
      </c>
      <c r="BE18" s="243" t="e">
        <v>#N/A</v>
      </c>
      <c r="BF18" s="230" t="e">
        <v>#N/A</v>
      </c>
      <c r="BG18" s="243" t="e">
        <v>#N/A</v>
      </c>
      <c r="BH18" s="243" t="e">
        <v>#N/A</v>
      </c>
      <c r="BI18" s="230" t="e">
        <v>#N/A</v>
      </c>
      <c r="BJ18" s="243">
        <v>114.948932</v>
      </c>
      <c r="BK18" s="243">
        <v>18.862148999999999</v>
      </c>
      <c r="BL18" s="230">
        <v>6.0941588363022694</v>
      </c>
      <c r="BM18" s="243">
        <v>107.19155000000001</v>
      </c>
      <c r="BN18" s="243">
        <v>18.351143</v>
      </c>
      <c r="BO18" s="230">
        <v>5.8411375247852408</v>
      </c>
      <c r="BP18" s="243">
        <v>101.216723</v>
      </c>
      <c r="BQ18" s="243">
        <v>18.107443</v>
      </c>
      <c r="BR18" s="230">
        <v>5.5897855373616254</v>
      </c>
      <c r="BS18" s="243">
        <v>100.90594</v>
      </c>
      <c r="BT18" s="243">
        <v>17.991606999999998</v>
      </c>
      <c r="BU18" s="230">
        <v>5.6085006747868613</v>
      </c>
      <c r="BV18" s="243">
        <v>101.568236</v>
      </c>
      <c r="BW18" s="243">
        <v>17.898568000000001</v>
      </c>
      <c r="BX18" s="230">
        <v>5.6746571010597044</v>
      </c>
      <c r="BY18" s="243">
        <v>104.67883999999999</v>
      </c>
      <c r="BZ18" s="243">
        <v>17.754949</v>
      </c>
      <c r="CA18" s="230">
        <v>5.8957556003117775</v>
      </c>
      <c r="CB18" s="243">
        <v>96.402822</v>
      </c>
      <c r="CC18" s="243">
        <v>17.432556999999999</v>
      </c>
      <c r="CD18" s="230">
        <v>5.5300448465477556</v>
      </c>
    </row>
    <row r="19" spans="1:82" s="141" customFormat="1" x14ac:dyDescent="0.2">
      <c r="A19" s="200" t="s">
        <v>351</v>
      </c>
      <c r="B19" s="201" t="s">
        <v>253</v>
      </c>
      <c r="C19" s="201" t="s">
        <v>263</v>
      </c>
      <c r="D19" s="202" t="s">
        <v>279</v>
      </c>
      <c r="E19" s="243" t="e">
        <v>#N/A</v>
      </c>
      <c r="F19" s="241" t="e">
        <v>#N/A</v>
      </c>
      <c r="G19" s="230" t="e">
        <v>#N/A</v>
      </c>
      <c r="H19" s="243" t="e">
        <v>#N/A</v>
      </c>
      <c r="I19" s="241" t="e">
        <v>#N/A</v>
      </c>
      <c r="J19" s="230" t="e">
        <v>#N/A</v>
      </c>
      <c r="K19" s="243" t="e">
        <v>#N/A</v>
      </c>
      <c r="L19" s="241" t="e">
        <v>#N/A</v>
      </c>
      <c r="M19" s="230" t="e">
        <v>#N/A</v>
      </c>
      <c r="N19" s="243" t="e">
        <v>#N/A</v>
      </c>
      <c r="O19" s="241" t="e">
        <v>#N/A</v>
      </c>
      <c r="P19" s="230" t="e">
        <v>#N/A</v>
      </c>
      <c r="Q19" s="243" t="e">
        <v>#N/A</v>
      </c>
      <c r="R19" s="241" t="e">
        <v>#N/A</v>
      </c>
      <c r="S19" s="230" t="e">
        <v>#N/A</v>
      </c>
      <c r="T19" s="243" t="e">
        <v>#N/A</v>
      </c>
      <c r="U19" s="241" t="e">
        <v>#N/A</v>
      </c>
      <c r="V19" s="230" t="e">
        <v>#N/A</v>
      </c>
      <c r="W19" s="243" t="e">
        <v>#N/A</v>
      </c>
      <c r="X19" s="241" t="e">
        <v>#N/A</v>
      </c>
      <c r="Y19" s="230" t="e">
        <v>#N/A</v>
      </c>
      <c r="Z19" s="243" t="e">
        <v>#N/A</v>
      </c>
      <c r="AA19" s="241" t="e">
        <v>#N/A</v>
      </c>
      <c r="AB19" s="230" t="e">
        <v>#N/A</v>
      </c>
      <c r="AC19" s="243" t="e">
        <v>#N/A</v>
      </c>
      <c r="AD19" s="241" t="e">
        <v>#N/A</v>
      </c>
      <c r="AE19" s="230" t="e">
        <v>#N/A</v>
      </c>
      <c r="AF19" s="243" t="e">
        <v>#N/A</v>
      </c>
      <c r="AG19" s="241" t="e">
        <v>#N/A</v>
      </c>
      <c r="AH19" s="230" t="e">
        <v>#N/A</v>
      </c>
      <c r="AI19" s="243" t="e">
        <v>#N/A</v>
      </c>
      <c r="AJ19" s="243" t="e">
        <v>#N/A</v>
      </c>
      <c r="AK19" s="230" t="e">
        <v>#N/A</v>
      </c>
      <c r="AL19" s="243" t="e">
        <v>#N/A</v>
      </c>
      <c r="AM19" s="243" t="e">
        <v>#N/A</v>
      </c>
      <c r="AN19" s="230" t="e">
        <v>#N/A</v>
      </c>
      <c r="AO19" s="243" t="e">
        <v>#N/A</v>
      </c>
      <c r="AP19" s="243" t="e">
        <v>#N/A</v>
      </c>
      <c r="AQ19" s="230" t="e">
        <v>#N/A</v>
      </c>
      <c r="AR19" s="243" t="e">
        <v>#N/A</v>
      </c>
      <c r="AS19" s="243" t="e">
        <v>#N/A</v>
      </c>
      <c r="AT19" s="230" t="e">
        <v>#N/A</v>
      </c>
      <c r="AU19" s="243" t="e">
        <v>#N/A</v>
      </c>
      <c r="AV19" s="243" t="e">
        <v>#N/A</v>
      </c>
      <c r="AW19" s="230" t="e">
        <v>#N/A</v>
      </c>
      <c r="AX19" s="243" t="e">
        <v>#N/A</v>
      </c>
      <c r="AY19" s="243" t="e">
        <v>#N/A</v>
      </c>
      <c r="AZ19" s="230" t="e">
        <v>#N/A</v>
      </c>
      <c r="BA19" s="243" t="e">
        <v>#N/A</v>
      </c>
      <c r="BB19" s="243" t="e">
        <v>#N/A</v>
      </c>
      <c r="BC19" s="230" t="e">
        <v>#N/A</v>
      </c>
      <c r="BD19" s="243" t="e">
        <v>#N/A</v>
      </c>
      <c r="BE19" s="243" t="e">
        <v>#N/A</v>
      </c>
      <c r="BF19" s="230" t="e">
        <v>#N/A</v>
      </c>
      <c r="BG19" s="243" t="e">
        <v>#N/A</v>
      </c>
      <c r="BH19" s="243" t="e">
        <v>#N/A</v>
      </c>
      <c r="BI19" s="230" t="e">
        <v>#N/A</v>
      </c>
      <c r="BJ19" s="243">
        <v>37.319816000000003</v>
      </c>
      <c r="BK19" s="243">
        <v>8.1217290000000002</v>
      </c>
      <c r="BL19" s="230">
        <v>4.5950580227436797</v>
      </c>
      <c r="BM19" s="243">
        <v>36.712733999999998</v>
      </c>
      <c r="BN19" s="243">
        <v>8.0776409999999998</v>
      </c>
      <c r="BO19" s="230">
        <v>4.5449821303026461</v>
      </c>
      <c r="BP19" s="243">
        <v>36.144678999999996</v>
      </c>
      <c r="BQ19" s="243">
        <v>8.0560960000000001</v>
      </c>
      <c r="BR19" s="230">
        <v>4.4866246628639974</v>
      </c>
      <c r="BS19" s="243">
        <v>35.514350999999998</v>
      </c>
      <c r="BT19" s="243">
        <v>7.9787800000000004</v>
      </c>
      <c r="BU19" s="230">
        <v>4.4511004188610279</v>
      </c>
      <c r="BV19" s="243">
        <v>34.819374000000003</v>
      </c>
      <c r="BW19" s="243">
        <v>7.8508690000000003</v>
      </c>
      <c r="BX19" s="230">
        <v>4.4350980764040262</v>
      </c>
      <c r="BY19" s="243">
        <v>34.305205000000001</v>
      </c>
      <c r="BZ19" s="243">
        <v>7.7393650000000003</v>
      </c>
      <c r="CA19" s="230">
        <v>4.432560681657991</v>
      </c>
      <c r="CB19" s="243">
        <v>30.641472</v>
      </c>
      <c r="CC19" s="243">
        <v>7.2924300000000004</v>
      </c>
      <c r="CD19" s="230">
        <v>4.2018191467041852</v>
      </c>
    </row>
    <row r="20" spans="1:82" s="141" customFormat="1" x14ac:dyDescent="0.2">
      <c r="A20" s="200" t="s">
        <v>352</v>
      </c>
      <c r="B20" s="201" t="s">
        <v>253</v>
      </c>
      <c r="C20" s="201" t="s">
        <v>263</v>
      </c>
      <c r="D20" s="202" t="s">
        <v>108</v>
      </c>
      <c r="E20" s="243" t="e">
        <v>#N/A</v>
      </c>
      <c r="F20" s="241" t="e">
        <v>#N/A</v>
      </c>
      <c r="G20" s="230" t="e">
        <v>#N/A</v>
      </c>
      <c r="H20" s="243" t="e">
        <v>#N/A</v>
      </c>
      <c r="I20" s="241" t="e">
        <v>#N/A</v>
      </c>
      <c r="J20" s="230" t="e">
        <v>#N/A</v>
      </c>
      <c r="K20" s="243" t="e">
        <v>#N/A</v>
      </c>
      <c r="L20" s="241" t="e">
        <v>#N/A</v>
      </c>
      <c r="M20" s="230" t="e">
        <v>#N/A</v>
      </c>
      <c r="N20" s="243" t="e">
        <v>#N/A</v>
      </c>
      <c r="O20" s="241" t="e">
        <v>#N/A</v>
      </c>
      <c r="P20" s="230" t="e">
        <v>#N/A</v>
      </c>
      <c r="Q20" s="243" t="e">
        <v>#N/A</v>
      </c>
      <c r="R20" s="241" t="e">
        <v>#N/A</v>
      </c>
      <c r="S20" s="230" t="e">
        <v>#N/A</v>
      </c>
      <c r="T20" s="243" t="e">
        <v>#N/A</v>
      </c>
      <c r="U20" s="241" t="e">
        <v>#N/A</v>
      </c>
      <c r="V20" s="230" t="e">
        <v>#N/A</v>
      </c>
      <c r="W20" s="243" t="e">
        <v>#N/A</v>
      </c>
      <c r="X20" s="241" t="e">
        <v>#N/A</v>
      </c>
      <c r="Y20" s="230" t="e">
        <v>#N/A</v>
      </c>
      <c r="Z20" s="243" t="e">
        <v>#N/A</v>
      </c>
      <c r="AA20" s="241" t="e">
        <v>#N/A</v>
      </c>
      <c r="AB20" s="230" t="e">
        <v>#N/A</v>
      </c>
      <c r="AC20" s="243" t="e">
        <v>#N/A</v>
      </c>
      <c r="AD20" s="241" t="e">
        <v>#N/A</v>
      </c>
      <c r="AE20" s="230" t="e">
        <v>#N/A</v>
      </c>
      <c r="AF20" s="243" t="e">
        <v>#N/A</v>
      </c>
      <c r="AG20" s="241" t="e">
        <v>#N/A</v>
      </c>
      <c r="AH20" s="230" t="e">
        <v>#N/A</v>
      </c>
      <c r="AI20" s="243" t="e">
        <v>#N/A</v>
      </c>
      <c r="AJ20" s="243" t="e">
        <v>#N/A</v>
      </c>
      <c r="AK20" s="230" t="e">
        <v>#N/A</v>
      </c>
      <c r="AL20" s="243" t="e">
        <v>#N/A</v>
      </c>
      <c r="AM20" s="243" t="e">
        <v>#N/A</v>
      </c>
      <c r="AN20" s="230" t="e">
        <v>#N/A</v>
      </c>
      <c r="AO20" s="243" t="e">
        <v>#N/A</v>
      </c>
      <c r="AP20" s="243" t="e">
        <v>#N/A</v>
      </c>
      <c r="AQ20" s="230" t="e">
        <v>#N/A</v>
      </c>
      <c r="AR20" s="243" t="e">
        <v>#N/A</v>
      </c>
      <c r="AS20" s="243" t="e">
        <v>#N/A</v>
      </c>
      <c r="AT20" s="230" t="e">
        <v>#N/A</v>
      </c>
      <c r="AU20" s="243" t="e">
        <v>#N/A</v>
      </c>
      <c r="AV20" s="243" t="e">
        <v>#N/A</v>
      </c>
      <c r="AW20" s="230" t="e">
        <v>#N/A</v>
      </c>
      <c r="AX20" s="243" t="e">
        <v>#N/A</v>
      </c>
      <c r="AY20" s="243" t="e">
        <v>#N/A</v>
      </c>
      <c r="AZ20" s="230" t="e">
        <v>#N/A</v>
      </c>
      <c r="BA20" s="243" t="e">
        <v>#N/A</v>
      </c>
      <c r="BB20" s="243" t="e">
        <v>#N/A</v>
      </c>
      <c r="BC20" s="230" t="e">
        <v>#N/A</v>
      </c>
      <c r="BD20" s="243" t="e">
        <v>#N/A</v>
      </c>
      <c r="BE20" s="243" t="e">
        <v>#N/A</v>
      </c>
      <c r="BF20" s="230" t="e">
        <v>#N/A</v>
      </c>
      <c r="BG20" s="243" t="e">
        <v>#N/A</v>
      </c>
      <c r="BH20" s="243" t="e">
        <v>#N/A</v>
      </c>
      <c r="BI20" s="230" t="e">
        <v>#N/A</v>
      </c>
      <c r="BJ20" s="243">
        <v>20.803263000000001</v>
      </c>
      <c r="BK20" s="243">
        <v>5.8049150000000003</v>
      </c>
      <c r="BL20" s="230">
        <v>3.5837325783409404</v>
      </c>
      <c r="BM20" s="243">
        <v>21.173797</v>
      </c>
      <c r="BN20" s="243">
        <v>5.7952159999999999</v>
      </c>
      <c r="BO20" s="230">
        <v>3.6536683015784055</v>
      </c>
      <c r="BP20" s="243">
        <v>21.326969999999999</v>
      </c>
      <c r="BQ20" s="243">
        <v>5.6914040000000004</v>
      </c>
      <c r="BR20" s="230">
        <v>3.7472247621149366</v>
      </c>
      <c r="BS20" s="243">
        <v>21.467661</v>
      </c>
      <c r="BT20" s="243">
        <v>5.5899609999999997</v>
      </c>
      <c r="BU20" s="230">
        <v>3.8403954875534909</v>
      </c>
      <c r="BV20" s="243">
        <v>21.65795</v>
      </c>
      <c r="BW20" s="243">
        <v>5.4906360000000003</v>
      </c>
      <c r="BX20" s="230">
        <v>3.9445248237180537</v>
      </c>
      <c r="BY20" s="243">
        <v>21.920871999999999</v>
      </c>
      <c r="BZ20" s="243">
        <v>5.3922749999999997</v>
      </c>
      <c r="CA20" s="230">
        <v>4.0652362870958916</v>
      </c>
      <c r="CB20" s="243">
        <v>19.938521000000001</v>
      </c>
      <c r="CC20" s="243">
        <v>5.24777</v>
      </c>
      <c r="CD20" s="230">
        <v>3.7994273758186812</v>
      </c>
    </row>
    <row r="21" spans="1:82" s="141" customFormat="1" x14ac:dyDescent="0.2">
      <c r="A21" s="200" t="s">
        <v>353</v>
      </c>
      <c r="B21" s="201" t="s">
        <v>253</v>
      </c>
      <c r="C21" s="201" t="s">
        <v>263</v>
      </c>
      <c r="D21" s="202" t="s">
        <v>109</v>
      </c>
      <c r="E21" s="243" t="e">
        <v>#N/A</v>
      </c>
      <c r="F21" s="241" t="e">
        <v>#N/A</v>
      </c>
      <c r="G21" s="230" t="e">
        <v>#N/A</v>
      </c>
      <c r="H21" s="243" t="e">
        <v>#N/A</v>
      </c>
      <c r="I21" s="241" t="e">
        <v>#N/A</v>
      </c>
      <c r="J21" s="230" t="e">
        <v>#N/A</v>
      </c>
      <c r="K21" s="243" t="e">
        <v>#N/A</v>
      </c>
      <c r="L21" s="241" t="e">
        <v>#N/A</v>
      </c>
      <c r="M21" s="230" t="e">
        <v>#N/A</v>
      </c>
      <c r="N21" s="243" t="e">
        <v>#N/A</v>
      </c>
      <c r="O21" s="241" t="e">
        <v>#N/A</v>
      </c>
      <c r="P21" s="230" t="e">
        <v>#N/A</v>
      </c>
      <c r="Q21" s="243" t="e">
        <v>#N/A</v>
      </c>
      <c r="R21" s="241" t="e">
        <v>#N/A</v>
      </c>
      <c r="S21" s="230" t="e">
        <v>#N/A</v>
      </c>
      <c r="T21" s="243" t="e">
        <v>#N/A</v>
      </c>
      <c r="U21" s="241" t="e">
        <v>#N/A</v>
      </c>
      <c r="V21" s="230" t="e">
        <v>#N/A</v>
      </c>
      <c r="W21" s="243" t="e">
        <v>#N/A</v>
      </c>
      <c r="X21" s="241" t="e">
        <v>#N/A</v>
      </c>
      <c r="Y21" s="230" t="e">
        <v>#N/A</v>
      </c>
      <c r="Z21" s="243" t="e">
        <v>#N/A</v>
      </c>
      <c r="AA21" s="241" t="e">
        <v>#N/A</v>
      </c>
      <c r="AB21" s="230" t="e">
        <v>#N/A</v>
      </c>
      <c r="AC21" s="243" t="e">
        <v>#N/A</v>
      </c>
      <c r="AD21" s="241" t="e">
        <v>#N/A</v>
      </c>
      <c r="AE21" s="230" t="e">
        <v>#N/A</v>
      </c>
      <c r="AF21" s="243" t="e">
        <v>#N/A</v>
      </c>
      <c r="AG21" s="241" t="e">
        <v>#N/A</v>
      </c>
      <c r="AH21" s="230" t="e">
        <v>#N/A</v>
      </c>
      <c r="AI21" s="243" t="e">
        <v>#N/A</v>
      </c>
      <c r="AJ21" s="243" t="e">
        <v>#N/A</v>
      </c>
      <c r="AK21" s="230" t="e">
        <v>#N/A</v>
      </c>
      <c r="AL21" s="243" t="e">
        <v>#N/A</v>
      </c>
      <c r="AM21" s="243" t="e">
        <v>#N/A</v>
      </c>
      <c r="AN21" s="230" t="e">
        <v>#N/A</v>
      </c>
      <c r="AO21" s="243" t="e">
        <v>#N/A</v>
      </c>
      <c r="AP21" s="243" t="e">
        <v>#N/A</v>
      </c>
      <c r="AQ21" s="230" t="e">
        <v>#N/A</v>
      </c>
      <c r="AR21" s="243" t="e">
        <v>#N/A</v>
      </c>
      <c r="AS21" s="243" t="e">
        <v>#N/A</v>
      </c>
      <c r="AT21" s="230" t="e">
        <v>#N/A</v>
      </c>
      <c r="AU21" s="243" t="e">
        <v>#N/A</v>
      </c>
      <c r="AV21" s="243" t="e">
        <v>#N/A</v>
      </c>
      <c r="AW21" s="230" t="e">
        <v>#N/A</v>
      </c>
      <c r="AX21" s="243" t="e">
        <v>#N/A</v>
      </c>
      <c r="AY21" s="243" t="e">
        <v>#N/A</v>
      </c>
      <c r="AZ21" s="230" t="e">
        <v>#N/A</v>
      </c>
      <c r="BA21" s="243" t="e">
        <v>#N/A</v>
      </c>
      <c r="BB21" s="243" t="e">
        <v>#N/A</v>
      </c>
      <c r="BC21" s="230" t="e">
        <v>#N/A</v>
      </c>
      <c r="BD21" s="243" t="e">
        <v>#N/A</v>
      </c>
      <c r="BE21" s="243" t="e">
        <v>#N/A</v>
      </c>
      <c r="BF21" s="230" t="e">
        <v>#N/A</v>
      </c>
      <c r="BG21" s="243" t="e">
        <v>#N/A</v>
      </c>
      <c r="BH21" s="243" t="e">
        <v>#N/A</v>
      </c>
      <c r="BI21" s="230" t="e">
        <v>#N/A</v>
      </c>
      <c r="BJ21" s="243">
        <v>8.1862480000000009</v>
      </c>
      <c r="BK21" s="243">
        <v>5.733117</v>
      </c>
      <c r="BL21" s="230">
        <v>1.4278878313489853</v>
      </c>
      <c r="BM21" s="243">
        <v>8.2986280000000008</v>
      </c>
      <c r="BN21" s="243">
        <v>5.7748679999999997</v>
      </c>
      <c r="BO21" s="230">
        <v>1.437024707750896</v>
      </c>
      <c r="BP21" s="243">
        <v>8.3163839999999993</v>
      </c>
      <c r="BQ21" s="243">
        <v>5.8373489999999997</v>
      </c>
      <c r="BR21" s="230">
        <v>1.4246850753655469</v>
      </c>
      <c r="BS21" s="243">
        <v>8.2469870000000007</v>
      </c>
      <c r="BT21" s="243">
        <v>5.8249259999999996</v>
      </c>
      <c r="BU21" s="230">
        <v>1.4158097459092187</v>
      </c>
      <c r="BV21" s="243">
        <v>8.3267389999999999</v>
      </c>
      <c r="BW21" s="243">
        <v>5.8684279999999998</v>
      </c>
      <c r="BX21" s="230">
        <v>1.4189045175300778</v>
      </c>
      <c r="BY21" s="243">
        <v>8.1991359999999993</v>
      </c>
      <c r="BZ21" s="243">
        <v>5.8500620000000003</v>
      </c>
      <c r="CA21" s="230">
        <v>1.4015468554008486</v>
      </c>
      <c r="CB21" s="243">
        <v>7.8577820000000003</v>
      </c>
      <c r="CC21" s="243">
        <v>5.9370149999999997</v>
      </c>
      <c r="CD21" s="230">
        <v>1.3235240268047159</v>
      </c>
    </row>
    <row r="22" spans="1:82" s="141" customFormat="1" x14ac:dyDescent="0.2">
      <c r="A22" s="200" t="s">
        <v>354</v>
      </c>
      <c r="B22" s="201" t="s">
        <v>253</v>
      </c>
      <c r="C22" s="201" t="s">
        <v>263</v>
      </c>
      <c r="D22" s="202" t="s">
        <v>280</v>
      </c>
      <c r="E22" s="243" t="e">
        <v>#N/A</v>
      </c>
      <c r="F22" s="241" t="e">
        <v>#N/A</v>
      </c>
      <c r="G22" s="230" t="e">
        <v>#N/A</v>
      </c>
      <c r="H22" s="243" t="e">
        <v>#N/A</v>
      </c>
      <c r="I22" s="241" t="e">
        <v>#N/A</v>
      </c>
      <c r="J22" s="230" t="e">
        <v>#N/A</v>
      </c>
      <c r="K22" s="243" t="e">
        <v>#N/A</v>
      </c>
      <c r="L22" s="241" t="e">
        <v>#N/A</v>
      </c>
      <c r="M22" s="230" t="e">
        <v>#N/A</v>
      </c>
      <c r="N22" s="243" t="e">
        <v>#N/A</v>
      </c>
      <c r="O22" s="241" t="e">
        <v>#N/A</v>
      </c>
      <c r="P22" s="230" t="e">
        <v>#N/A</v>
      </c>
      <c r="Q22" s="243" t="e">
        <v>#N/A</v>
      </c>
      <c r="R22" s="241" t="e">
        <v>#N/A</v>
      </c>
      <c r="S22" s="230" t="e">
        <v>#N/A</v>
      </c>
      <c r="T22" s="243" t="e">
        <v>#N/A</v>
      </c>
      <c r="U22" s="241" t="e">
        <v>#N/A</v>
      </c>
      <c r="V22" s="230" t="e">
        <v>#N/A</v>
      </c>
      <c r="W22" s="243" t="e">
        <v>#N/A</v>
      </c>
      <c r="X22" s="241" t="e">
        <v>#N/A</v>
      </c>
      <c r="Y22" s="230" t="e">
        <v>#N/A</v>
      </c>
      <c r="Z22" s="243" t="e">
        <v>#N/A</v>
      </c>
      <c r="AA22" s="241" t="e">
        <v>#N/A</v>
      </c>
      <c r="AB22" s="230" t="e">
        <v>#N/A</v>
      </c>
      <c r="AC22" s="243" t="e">
        <v>#N/A</v>
      </c>
      <c r="AD22" s="241" t="e">
        <v>#N/A</v>
      </c>
      <c r="AE22" s="230" t="e">
        <v>#N/A</v>
      </c>
      <c r="AF22" s="243" t="e">
        <v>#N/A</v>
      </c>
      <c r="AG22" s="241" t="e">
        <v>#N/A</v>
      </c>
      <c r="AH22" s="230" t="e">
        <v>#N/A</v>
      </c>
      <c r="AI22" s="243" t="e">
        <v>#N/A</v>
      </c>
      <c r="AJ22" s="243" t="e">
        <v>#N/A</v>
      </c>
      <c r="AK22" s="230" t="e">
        <v>#N/A</v>
      </c>
      <c r="AL22" s="243" t="e">
        <v>#N/A</v>
      </c>
      <c r="AM22" s="243" t="e">
        <v>#N/A</v>
      </c>
      <c r="AN22" s="230" t="e">
        <v>#N/A</v>
      </c>
      <c r="AO22" s="243" t="e">
        <v>#N/A</v>
      </c>
      <c r="AP22" s="243" t="e">
        <v>#N/A</v>
      </c>
      <c r="AQ22" s="230" t="e">
        <v>#N/A</v>
      </c>
      <c r="AR22" s="243" t="e">
        <v>#N/A</v>
      </c>
      <c r="AS22" s="243" t="e">
        <v>#N/A</v>
      </c>
      <c r="AT22" s="230" t="e">
        <v>#N/A</v>
      </c>
      <c r="AU22" s="243" t="e">
        <v>#N/A</v>
      </c>
      <c r="AV22" s="243" t="e">
        <v>#N/A</v>
      </c>
      <c r="AW22" s="230" t="e">
        <v>#N/A</v>
      </c>
      <c r="AX22" s="243" t="e">
        <v>#N/A</v>
      </c>
      <c r="AY22" s="243" t="e">
        <v>#N/A</v>
      </c>
      <c r="AZ22" s="230" t="e">
        <v>#N/A</v>
      </c>
      <c r="BA22" s="243" t="e">
        <v>#N/A</v>
      </c>
      <c r="BB22" s="243" t="e">
        <v>#N/A</v>
      </c>
      <c r="BC22" s="230" t="e">
        <v>#N/A</v>
      </c>
      <c r="BD22" s="243" t="e">
        <v>#N/A</v>
      </c>
      <c r="BE22" s="243" t="e">
        <v>#N/A</v>
      </c>
      <c r="BF22" s="230" t="e">
        <v>#N/A</v>
      </c>
      <c r="BG22" s="243" t="e">
        <v>#N/A</v>
      </c>
      <c r="BH22" s="243" t="e">
        <v>#N/A</v>
      </c>
      <c r="BI22" s="230" t="e">
        <v>#N/A</v>
      </c>
      <c r="BJ22" s="243">
        <v>3.1433749999999998</v>
      </c>
      <c r="BK22" s="243">
        <v>0.44895400000000002</v>
      </c>
      <c r="BL22" s="230">
        <v>7.0015524975832708</v>
      </c>
      <c r="BM22" s="243">
        <v>3.069245</v>
      </c>
      <c r="BN22" s="243">
        <v>0.43284299999999998</v>
      </c>
      <c r="BO22" s="230">
        <v>7.0908966992650919</v>
      </c>
      <c r="BP22" s="243">
        <v>3.0523069999999999</v>
      </c>
      <c r="BQ22" s="243">
        <v>0.410354</v>
      </c>
      <c r="BR22" s="230">
        <v>7.438228943789996</v>
      </c>
      <c r="BS22" s="243">
        <v>2.9470839999999998</v>
      </c>
      <c r="BT22" s="243">
        <v>0.39346199999999998</v>
      </c>
      <c r="BU22" s="230">
        <v>7.4901362774550018</v>
      </c>
      <c r="BV22" s="243">
        <v>2.9216950000000002</v>
      </c>
      <c r="BW22" s="243">
        <v>0.382608</v>
      </c>
      <c r="BX22" s="230">
        <v>7.6362621795675993</v>
      </c>
      <c r="BY22" s="243">
        <v>2.8715890000000002</v>
      </c>
      <c r="BZ22" s="243">
        <v>0.36615399999999998</v>
      </c>
      <c r="CA22" s="230">
        <v>7.8425717048018058</v>
      </c>
      <c r="CB22" s="243">
        <v>2.8083100000000001</v>
      </c>
      <c r="CC22" s="243">
        <v>0.35678100000000001</v>
      </c>
      <c r="CD22" s="230">
        <v>7.8712431435530474</v>
      </c>
    </row>
    <row r="23" spans="1:82" s="141" customFormat="1" x14ac:dyDescent="0.2">
      <c r="A23" s="200" t="s">
        <v>355</v>
      </c>
      <c r="B23" s="201" t="s">
        <v>253</v>
      </c>
      <c r="C23" s="201" t="s">
        <v>263</v>
      </c>
      <c r="D23" s="202" t="s">
        <v>281</v>
      </c>
      <c r="E23" s="243" t="e">
        <v>#N/A</v>
      </c>
      <c r="F23" s="241" t="e">
        <v>#N/A</v>
      </c>
      <c r="G23" s="230" t="e">
        <v>#N/A</v>
      </c>
      <c r="H23" s="243" t="e">
        <v>#N/A</v>
      </c>
      <c r="I23" s="241" t="e">
        <v>#N/A</v>
      </c>
      <c r="J23" s="230" t="e">
        <v>#N/A</v>
      </c>
      <c r="K23" s="243" t="e">
        <v>#N/A</v>
      </c>
      <c r="L23" s="241" t="e">
        <v>#N/A</v>
      </c>
      <c r="M23" s="230" t="e">
        <v>#N/A</v>
      </c>
      <c r="N23" s="243" t="e">
        <v>#N/A</v>
      </c>
      <c r="O23" s="241" t="e">
        <v>#N/A</v>
      </c>
      <c r="P23" s="230" t="e">
        <v>#N/A</v>
      </c>
      <c r="Q23" s="243" t="e">
        <v>#N/A</v>
      </c>
      <c r="R23" s="241" t="e">
        <v>#N/A</v>
      </c>
      <c r="S23" s="230" t="e">
        <v>#N/A</v>
      </c>
      <c r="T23" s="243" t="e">
        <v>#N/A</v>
      </c>
      <c r="U23" s="241" t="e">
        <v>#N/A</v>
      </c>
      <c r="V23" s="230" t="e">
        <v>#N/A</v>
      </c>
      <c r="W23" s="243" t="e">
        <v>#N/A</v>
      </c>
      <c r="X23" s="241" t="e">
        <v>#N/A</v>
      </c>
      <c r="Y23" s="230" t="e">
        <v>#N/A</v>
      </c>
      <c r="Z23" s="243" t="e">
        <v>#N/A</v>
      </c>
      <c r="AA23" s="241" t="e">
        <v>#N/A</v>
      </c>
      <c r="AB23" s="230" t="e">
        <v>#N/A</v>
      </c>
      <c r="AC23" s="243" t="e">
        <v>#N/A</v>
      </c>
      <c r="AD23" s="241" t="e">
        <v>#N/A</v>
      </c>
      <c r="AE23" s="230" t="e">
        <v>#N/A</v>
      </c>
      <c r="AF23" s="243" t="e">
        <v>#N/A</v>
      </c>
      <c r="AG23" s="241" t="e">
        <v>#N/A</v>
      </c>
      <c r="AH23" s="230" t="e">
        <v>#N/A</v>
      </c>
      <c r="AI23" s="243" t="e">
        <v>#N/A</v>
      </c>
      <c r="AJ23" s="243" t="e">
        <v>#N/A</v>
      </c>
      <c r="AK23" s="230" t="e">
        <v>#N/A</v>
      </c>
      <c r="AL23" s="243" t="e">
        <v>#N/A</v>
      </c>
      <c r="AM23" s="243" t="e">
        <v>#N/A</v>
      </c>
      <c r="AN23" s="230" t="e">
        <v>#N/A</v>
      </c>
      <c r="AO23" s="243" t="e">
        <v>#N/A</v>
      </c>
      <c r="AP23" s="243" t="e">
        <v>#N/A</v>
      </c>
      <c r="AQ23" s="230" t="e">
        <v>#N/A</v>
      </c>
      <c r="AR23" s="243" t="e">
        <v>#N/A</v>
      </c>
      <c r="AS23" s="243" t="e">
        <v>#N/A</v>
      </c>
      <c r="AT23" s="230" t="e">
        <v>#N/A</v>
      </c>
      <c r="AU23" s="243" t="e">
        <v>#N/A</v>
      </c>
      <c r="AV23" s="243" t="e">
        <v>#N/A</v>
      </c>
      <c r="AW23" s="230" t="e">
        <v>#N/A</v>
      </c>
      <c r="AX23" s="243" t="e">
        <v>#N/A</v>
      </c>
      <c r="AY23" s="243" t="e">
        <v>#N/A</v>
      </c>
      <c r="AZ23" s="230" t="e">
        <v>#N/A</v>
      </c>
      <c r="BA23" s="243" t="e">
        <v>#N/A</v>
      </c>
      <c r="BB23" s="243" t="e">
        <v>#N/A</v>
      </c>
      <c r="BC23" s="230" t="e">
        <v>#N/A</v>
      </c>
      <c r="BD23" s="243" t="e">
        <v>#N/A</v>
      </c>
      <c r="BE23" s="243" t="e">
        <v>#N/A</v>
      </c>
      <c r="BF23" s="230" t="e">
        <v>#N/A</v>
      </c>
      <c r="BG23" s="243" t="e">
        <v>#N/A</v>
      </c>
      <c r="BH23" s="243" t="e">
        <v>#N/A</v>
      </c>
      <c r="BI23" s="230" t="e">
        <v>#N/A</v>
      </c>
      <c r="BJ23" s="243">
        <v>25.466290000000001</v>
      </c>
      <c r="BK23" s="243">
        <v>7.8949420000000003</v>
      </c>
      <c r="BL23" s="230">
        <v>3.2256462428729686</v>
      </c>
      <c r="BM23" s="243">
        <v>25.150331999999999</v>
      </c>
      <c r="BN23" s="243">
        <v>7.7545460000000004</v>
      </c>
      <c r="BO23" s="230">
        <v>3.2433016710456033</v>
      </c>
      <c r="BP23" s="243">
        <v>25.027909000000001</v>
      </c>
      <c r="BQ23" s="243">
        <v>7.560835</v>
      </c>
      <c r="BR23" s="230">
        <v>3.3102043623488675</v>
      </c>
      <c r="BS23" s="243">
        <v>24.888473999999999</v>
      </c>
      <c r="BT23" s="243">
        <v>7.4157060000000001</v>
      </c>
      <c r="BU23" s="230">
        <v>3.3561840234766587</v>
      </c>
      <c r="BV23" s="243">
        <v>24.659860999999999</v>
      </c>
      <c r="BW23" s="243">
        <v>7.2950179999999998</v>
      </c>
      <c r="BX23" s="230">
        <v>3.3803701375377004</v>
      </c>
      <c r="BY23" s="243">
        <v>24.273523999999998</v>
      </c>
      <c r="BZ23" s="243">
        <v>7.137467</v>
      </c>
      <c r="CA23" s="230">
        <v>3.4008597167594607</v>
      </c>
      <c r="CB23" s="243">
        <v>21.855578999999999</v>
      </c>
      <c r="CC23" s="243">
        <v>6.7281110000000002</v>
      </c>
      <c r="CD23" s="230">
        <v>3.2483975071160387</v>
      </c>
    </row>
    <row r="24" spans="1:82" s="141" customFormat="1" x14ac:dyDescent="0.2">
      <c r="A24" s="200" t="s">
        <v>356</v>
      </c>
      <c r="B24" s="201" t="s">
        <v>253</v>
      </c>
      <c r="C24" s="201" t="s">
        <v>263</v>
      </c>
      <c r="D24" s="202" t="s">
        <v>110</v>
      </c>
      <c r="E24" s="243" t="e">
        <v>#N/A</v>
      </c>
      <c r="F24" s="241" t="e">
        <v>#N/A</v>
      </c>
      <c r="G24" s="230" t="e">
        <v>#N/A</v>
      </c>
      <c r="H24" s="243" t="e">
        <v>#N/A</v>
      </c>
      <c r="I24" s="241" t="e">
        <v>#N/A</v>
      </c>
      <c r="J24" s="230" t="e">
        <v>#N/A</v>
      </c>
      <c r="K24" s="243" t="e">
        <v>#N/A</v>
      </c>
      <c r="L24" s="241" t="e">
        <v>#N/A</v>
      </c>
      <c r="M24" s="230" t="e">
        <v>#N/A</v>
      </c>
      <c r="N24" s="243" t="e">
        <v>#N/A</v>
      </c>
      <c r="O24" s="241" t="e">
        <v>#N/A</v>
      </c>
      <c r="P24" s="230" t="e">
        <v>#N/A</v>
      </c>
      <c r="Q24" s="243" t="e">
        <v>#N/A</v>
      </c>
      <c r="R24" s="241" t="e">
        <v>#N/A</v>
      </c>
      <c r="S24" s="230" t="e">
        <v>#N/A</v>
      </c>
      <c r="T24" s="243" t="e">
        <v>#N/A</v>
      </c>
      <c r="U24" s="241" t="e">
        <v>#N/A</v>
      </c>
      <c r="V24" s="230" t="e">
        <v>#N/A</v>
      </c>
      <c r="W24" s="243" t="e">
        <v>#N/A</v>
      </c>
      <c r="X24" s="241" t="e">
        <v>#N/A</v>
      </c>
      <c r="Y24" s="230" t="e">
        <v>#N/A</v>
      </c>
      <c r="Z24" s="243" t="e">
        <v>#N/A</v>
      </c>
      <c r="AA24" s="241" t="e">
        <v>#N/A</v>
      </c>
      <c r="AB24" s="230" t="e">
        <v>#N/A</v>
      </c>
      <c r="AC24" s="243" t="e">
        <v>#N/A</v>
      </c>
      <c r="AD24" s="241" t="e">
        <v>#N/A</v>
      </c>
      <c r="AE24" s="230" t="e">
        <v>#N/A</v>
      </c>
      <c r="AF24" s="243" t="e">
        <v>#N/A</v>
      </c>
      <c r="AG24" s="241" t="e">
        <v>#N/A</v>
      </c>
      <c r="AH24" s="230" t="e">
        <v>#N/A</v>
      </c>
      <c r="AI24" s="243" t="e">
        <v>#N/A</v>
      </c>
      <c r="AJ24" s="243" t="e">
        <v>#N/A</v>
      </c>
      <c r="AK24" s="230" t="e">
        <v>#N/A</v>
      </c>
      <c r="AL24" s="243" t="e">
        <v>#N/A</v>
      </c>
      <c r="AM24" s="243" t="e">
        <v>#N/A</v>
      </c>
      <c r="AN24" s="230" t="e">
        <v>#N/A</v>
      </c>
      <c r="AO24" s="243" t="e">
        <v>#N/A</v>
      </c>
      <c r="AP24" s="243" t="e">
        <v>#N/A</v>
      </c>
      <c r="AQ24" s="230" t="e">
        <v>#N/A</v>
      </c>
      <c r="AR24" s="243" t="e">
        <v>#N/A</v>
      </c>
      <c r="AS24" s="243" t="e">
        <v>#N/A</v>
      </c>
      <c r="AT24" s="230" t="e">
        <v>#N/A</v>
      </c>
      <c r="AU24" s="243" t="e">
        <v>#N/A</v>
      </c>
      <c r="AV24" s="243" t="e">
        <v>#N/A</v>
      </c>
      <c r="AW24" s="230" t="e">
        <v>#N/A</v>
      </c>
      <c r="AX24" s="243" t="e">
        <v>#N/A</v>
      </c>
      <c r="AY24" s="243" t="e">
        <v>#N/A</v>
      </c>
      <c r="AZ24" s="230" t="e">
        <v>#N/A</v>
      </c>
      <c r="BA24" s="243" t="e">
        <v>#N/A</v>
      </c>
      <c r="BB24" s="243" t="e">
        <v>#N/A</v>
      </c>
      <c r="BC24" s="230" t="e">
        <v>#N/A</v>
      </c>
      <c r="BD24" s="243" t="e">
        <v>#N/A</v>
      </c>
      <c r="BE24" s="243" t="e">
        <v>#N/A</v>
      </c>
      <c r="BF24" s="230" t="e">
        <v>#N/A</v>
      </c>
      <c r="BG24" s="243" t="e">
        <v>#N/A</v>
      </c>
      <c r="BH24" s="243" t="e">
        <v>#N/A</v>
      </c>
      <c r="BI24" s="230" t="e">
        <v>#N/A</v>
      </c>
      <c r="BJ24" s="243">
        <v>8.124924</v>
      </c>
      <c r="BK24" s="243">
        <v>3.9860540000000002</v>
      </c>
      <c r="BL24" s="230">
        <v>2.0383376642664648</v>
      </c>
      <c r="BM24" s="243">
        <v>8.1492079999999998</v>
      </c>
      <c r="BN24" s="243">
        <v>4.0045210000000004</v>
      </c>
      <c r="BO24" s="230">
        <v>2.0350019390583789</v>
      </c>
      <c r="BP24" s="243">
        <v>8.2349099999999993</v>
      </c>
      <c r="BQ24" s="243">
        <v>3.9589080000000001</v>
      </c>
      <c r="BR24" s="230">
        <v>2.0800963295939181</v>
      </c>
      <c r="BS24" s="243">
        <v>8.2005940000000006</v>
      </c>
      <c r="BT24" s="243">
        <v>3.9098269999999999</v>
      </c>
      <c r="BU24" s="230">
        <v>2.0974314208787246</v>
      </c>
      <c r="BV24" s="243">
        <v>8.1992999999999991</v>
      </c>
      <c r="BW24" s="243">
        <v>3.8498199999999998</v>
      </c>
      <c r="BX24" s="230">
        <v>2.1297878861868864</v>
      </c>
      <c r="BY24" s="243">
        <v>8.22682</v>
      </c>
      <c r="BZ24" s="243">
        <v>3.7875489999999998</v>
      </c>
      <c r="CA24" s="230">
        <v>2.1720695890667026</v>
      </c>
      <c r="CB24" s="243">
        <v>7.1552939999999996</v>
      </c>
      <c r="CC24" s="243">
        <v>3.5743070000000001</v>
      </c>
      <c r="CD24" s="230">
        <v>2.001868893746396</v>
      </c>
    </row>
    <row r="25" spans="1:82" s="141" customFormat="1" x14ac:dyDescent="0.2">
      <c r="A25" s="200" t="s">
        <v>357</v>
      </c>
      <c r="B25" s="201" t="s">
        <v>253</v>
      </c>
      <c r="C25" s="201" t="s">
        <v>263</v>
      </c>
      <c r="D25" s="202" t="s">
        <v>111</v>
      </c>
      <c r="E25" s="243" t="e">
        <v>#N/A</v>
      </c>
      <c r="F25" s="241" t="e">
        <v>#N/A</v>
      </c>
      <c r="G25" s="230" t="e">
        <v>#N/A</v>
      </c>
      <c r="H25" s="243" t="e">
        <v>#N/A</v>
      </c>
      <c r="I25" s="241" t="e">
        <v>#N/A</v>
      </c>
      <c r="J25" s="230" t="e">
        <v>#N/A</v>
      </c>
      <c r="K25" s="243" t="e">
        <v>#N/A</v>
      </c>
      <c r="L25" s="241" t="e">
        <v>#N/A</v>
      </c>
      <c r="M25" s="230" t="e">
        <v>#N/A</v>
      </c>
      <c r="N25" s="243" t="e">
        <v>#N/A</v>
      </c>
      <c r="O25" s="241" t="e">
        <v>#N/A</v>
      </c>
      <c r="P25" s="230" t="e">
        <v>#N/A</v>
      </c>
      <c r="Q25" s="243" t="e">
        <v>#N/A</v>
      </c>
      <c r="R25" s="241" t="e">
        <v>#N/A</v>
      </c>
      <c r="S25" s="230" t="e">
        <v>#N/A</v>
      </c>
      <c r="T25" s="243" t="e">
        <v>#N/A</v>
      </c>
      <c r="U25" s="241" t="e">
        <v>#N/A</v>
      </c>
      <c r="V25" s="230" t="e">
        <v>#N/A</v>
      </c>
      <c r="W25" s="243" t="e">
        <v>#N/A</v>
      </c>
      <c r="X25" s="241" t="e">
        <v>#N/A</v>
      </c>
      <c r="Y25" s="230" t="e">
        <v>#N/A</v>
      </c>
      <c r="Z25" s="243" t="e">
        <v>#N/A</v>
      </c>
      <c r="AA25" s="241" t="e">
        <v>#N/A</v>
      </c>
      <c r="AB25" s="230" t="e">
        <v>#N/A</v>
      </c>
      <c r="AC25" s="243" t="e">
        <v>#N/A</v>
      </c>
      <c r="AD25" s="241" t="e">
        <v>#N/A</v>
      </c>
      <c r="AE25" s="230" t="e">
        <v>#N/A</v>
      </c>
      <c r="AF25" s="243" t="e">
        <v>#N/A</v>
      </c>
      <c r="AG25" s="241" t="e">
        <v>#N/A</v>
      </c>
      <c r="AH25" s="230" t="e">
        <v>#N/A</v>
      </c>
      <c r="AI25" s="243" t="e">
        <v>#N/A</v>
      </c>
      <c r="AJ25" s="243" t="e">
        <v>#N/A</v>
      </c>
      <c r="AK25" s="230" t="e">
        <v>#N/A</v>
      </c>
      <c r="AL25" s="243" t="e">
        <v>#N/A</v>
      </c>
      <c r="AM25" s="243" t="e">
        <v>#N/A</v>
      </c>
      <c r="AN25" s="230" t="e">
        <v>#N/A</v>
      </c>
      <c r="AO25" s="243" t="e">
        <v>#N/A</v>
      </c>
      <c r="AP25" s="243" t="e">
        <v>#N/A</v>
      </c>
      <c r="AQ25" s="230" t="e">
        <v>#N/A</v>
      </c>
      <c r="AR25" s="243" t="e">
        <v>#N/A</v>
      </c>
      <c r="AS25" s="243" t="e">
        <v>#N/A</v>
      </c>
      <c r="AT25" s="230" t="e">
        <v>#N/A</v>
      </c>
      <c r="AU25" s="243" t="e">
        <v>#N/A</v>
      </c>
      <c r="AV25" s="243" t="e">
        <v>#N/A</v>
      </c>
      <c r="AW25" s="230" t="e">
        <v>#N/A</v>
      </c>
      <c r="AX25" s="243" t="e">
        <v>#N/A</v>
      </c>
      <c r="AY25" s="243" t="e">
        <v>#N/A</v>
      </c>
      <c r="AZ25" s="230" t="e">
        <v>#N/A</v>
      </c>
      <c r="BA25" s="243" t="e">
        <v>#N/A</v>
      </c>
      <c r="BB25" s="243" t="e">
        <v>#N/A</v>
      </c>
      <c r="BC25" s="230" t="e">
        <v>#N/A</v>
      </c>
      <c r="BD25" s="243" t="e">
        <v>#N/A</v>
      </c>
      <c r="BE25" s="243" t="e">
        <v>#N/A</v>
      </c>
      <c r="BF25" s="230" t="e">
        <v>#N/A</v>
      </c>
      <c r="BG25" s="243" t="e">
        <v>#N/A</v>
      </c>
      <c r="BH25" s="243" t="e">
        <v>#N/A</v>
      </c>
      <c r="BI25" s="230" t="e">
        <v>#N/A</v>
      </c>
      <c r="BJ25" s="243">
        <v>19.867334</v>
      </c>
      <c r="BK25" s="243">
        <v>9.4910920000000001</v>
      </c>
      <c r="BL25" s="230">
        <v>2.0932611337030553</v>
      </c>
      <c r="BM25" s="243">
        <v>19.562044</v>
      </c>
      <c r="BN25" s="243">
        <v>9.3294219999999992</v>
      </c>
      <c r="BO25" s="230">
        <v>2.0968119997144519</v>
      </c>
      <c r="BP25" s="243">
        <v>19.440629999999999</v>
      </c>
      <c r="BQ25" s="243">
        <v>9.1334009999999992</v>
      </c>
      <c r="BR25" s="230">
        <v>2.1285203616922108</v>
      </c>
      <c r="BS25" s="243">
        <v>19.320945999999999</v>
      </c>
      <c r="BT25" s="243">
        <v>8.9358459999999997</v>
      </c>
      <c r="BU25" s="230">
        <v>2.1621843080106795</v>
      </c>
      <c r="BV25" s="243">
        <v>19.029447999999999</v>
      </c>
      <c r="BW25" s="243">
        <v>8.7326540000000001</v>
      </c>
      <c r="BX25" s="230">
        <v>2.1791139326028488</v>
      </c>
      <c r="BY25" s="243">
        <v>18.734378</v>
      </c>
      <c r="BZ25" s="243">
        <v>8.5259140000000002</v>
      </c>
      <c r="CA25" s="230">
        <v>2.1973454107090453</v>
      </c>
      <c r="CB25" s="243">
        <v>16.84704</v>
      </c>
      <c r="CC25" s="243">
        <v>8.0822380000000003</v>
      </c>
      <c r="CD25" s="230">
        <v>2.0844523509453694</v>
      </c>
    </row>
    <row r="26" spans="1:82" s="141" customFormat="1" ht="12" x14ac:dyDescent="0.2">
      <c r="A26" s="200"/>
      <c r="B26" s="201"/>
      <c r="C26" s="201"/>
      <c r="D26" s="202"/>
      <c r="E26" s="244"/>
      <c r="F26" s="242"/>
      <c r="G26" s="230"/>
      <c r="H26" s="244"/>
      <c r="I26" s="242"/>
      <c r="J26" s="230"/>
      <c r="K26" s="244"/>
      <c r="L26" s="242"/>
      <c r="M26" s="230"/>
      <c r="N26" s="244"/>
      <c r="O26" s="248"/>
      <c r="P26" s="230"/>
      <c r="Q26" s="244"/>
      <c r="R26" s="242"/>
      <c r="S26" s="230"/>
      <c r="T26" s="244"/>
      <c r="U26" s="242"/>
      <c r="V26" s="230"/>
      <c r="W26" s="244"/>
      <c r="X26" s="242"/>
      <c r="Y26" s="230"/>
      <c r="Z26" s="242"/>
      <c r="AA26" s="242"/>
      <c r="AB26" s="230"/>
      <c r="AC26" s="242"/>
      <c r="AD26" s="242"/>
      <c r="AE26" s="230"/>
      <c r="AF26" s="242"/>
      <c r="AG26" s="242"/>
      <c r="AH26" s="230"/>
    </row>
    <row r="27" spans="1:82" x14ac:dyDescent="0.2">
      <c r="A27" s="203"/>
      <c r="B27" s="201"/>
      <c r="C27" s="201"/>
      <c r="D27" s="201" t="s">
        <v>283</v>
      </c>
      <c r="E27" s="218"/>
      <c r="F27" s="218"/>
      <c r="G27" s="231"/>
      <c r="H27" s="218"/>
      <c r="I27" s="218"/>
      <c r="J27" s="231"/>
      <c r="K27" s="218"/>
      <c r="L27" s="218"/>
      <c r="M27" s="231"/>
      <c r="N27" s="218"/>
      <c r="O27" s="218"/>
      <c r="P27" s="231"/>
      <c r="Q27" s="218"/>
      <c r="R27" s="218"/>
      <c r="S27" s="231"/>
      <c r="T27" s="218"/>
      <c r="U27" s="218"/>
      <c r="V27" s="231"/>
      <c r="W27" s="218"/>
      <c r="X27" s="218"/>
      <c r="Y27" s="231"/>
      <c r="Z27" s="218"/>
      <c r="AA27" s="218"/>
      <c r="AB27" s="231"/>
      <c r="AC27" s="218"/>
      <c r="AD27" s="218"/>
      <c r="AE27" s="231"/>
      <c r="AF27" s="218"/>
      <c r="AG27" s="218"/>
      <c r="AH27" s="231"/>
    </row>
    <row r="28" spans="1:82" x14ac:dyDescent="0.2">
      <c r="A28" s="203"/>
      <c r="B28" s="201"/>
      <c r="C28" s="201"/>
      <c r="D28" s="201" t="s">
        <v>285</v>
      </c>
      <c r="E28" s="218"/>
      <c r="F28" s="218"/>
      <c r="G28" s="231"/>
      <c r="H28" s="218"/>
      <c r="I28" s="218"/>
      <c r="J28" s="231"/>
      <c r="K28" s="218"/>
      <c r="L28" s="218"/>
      <c r="M28" s="231"/>
      <c r="N28" s="218"/>
      <c r="O28" s="218"/>
      <c r="P28" s="231"/>
      <c r="Q28" s="218"/>
      <c r="R28" s="218"/>
      <c r="S28" s="231"/>
      <c r="T28" s="218"/>
      <c r="U28" s="218"/>
      <c r="V28" s="231"/>
      <c r="W28" s="218"/>
      <c r="X28" s="218"/>
      <c r="Y28" s="231"/>
      <c r="Z28" s="218"/>
      <c r="AA28" s="218"/>
      <c r="AB28" s="231"/>
      <c r="AC28" s="218"/>
      <c r="AD28" s="218"/>
      <c r="AE28" s="231"/>
      <c r="AF28" s="218"/>
      <c r="AG28" s="218"/>
      <c r="AH28" s="231"/>
    </row>
    <row r="29" spans="1:82" x14ac:dyDescent="0.2">
      <c r="A29" s="203"/>
      <c r="B29" s="201"/>
      <c r="C29" s="201"/>
      <c r="D29" s="201" t="s">
        <v>264</v>
      </c>
      <c r="E29" s="218"/>
      <c r="F29" s="218"/>
      <c r="G29" s="231"/>
      <c r="H29" s="218"/>
      <c r="I29" s="218"/>
      <c r="J29" s="231"/>
      <c r="K29" s="218"/>
      <c r="L29" s="218"/>
      <c r="M29" s="231"/>
      <c r="N29" s="218"/>
      <c r="O29" s="218"/>
      <c r="P29" s="231"/>
      <c r="Q29" s="218"/>
      <c r="R29" s="218"/>
      <c r="S29" s="231"/>
      <c r="T29" s="218"/>
      <c r="U29" s="218"/>
      <c r="V29" s="231"/>
      <c r="W29" s="218"/>
      <c r="X29" s="218"/>
      <c r="Y29" s="231"/>
      <c r="Z29" s="218"/>
      <c r="AA29" s="218"/>
      <c r="AB29" s="231"/>
      <c r="AC29" s="218"/>
      <c r="AD29" s="218"/>
      <c r="AE29" s="231"/>
      <c r="AF29" s="218"/>
      <c r="AG29" s="218"/>
      <c r="AH29" s="231"/>
    </row>
    <row r="30" spans="1:82" x14ac:dyDescent="0.2">
      <c r="A30" s="203"/>
      <c r="B30" s="201"/>
      <c r="C30" s="201"/>
      <c r="D30" s="201" t="s">
        <v>265</v>
      </c>
      <c r="E30" s="218"/>
      <c r="F30" s="218"/>
      <c r="G30" s="232"/>
      <c r="H30" s="218"/>
      <c r="I30" s="218"/>
      <c r="J30" s="231"/>
      <c r="K30" s="218"/>
      <c r="L30" s="218"/>
      <c r="M30" s="231"/>
      <c r="N30" s="218"/>
      <c r="O30" s="218"/>
      <c r="P30" s="231"/>
      <c r="Q30" s="218"/>
      <c r="R30" s="218"/>
      <c r="S30" s="231"/>
      <c r="T30" s="218"/>
      <c r="U30" s="218"/>
      <c r="V30" s="231"/>
      <c r="W30" s="218"/>
      <c r="X30" s="218"/>
      <c r="Y30" s="231"/>
      <c r="Z30" s="218"/>
      <c r="AA30" s="218"/>
      <c r="AB30" s="231"/>
      <c r="AC30" s="218"/>
      <c r="AD30" s="218"/>
      <c r="AE30" s="231"/>
      <c r="AF30" s="218"/>
      <c r="AG30" s="218"/>
      <c r="AH30" s="231"/>
    </row>
    <row r="31" spans="1:82" x14ac:dyDescent="0.2">
      <c r="A31" s="203"/>
      <c r="B31" s="201"/>
      <c r="C31" s="201"/>
      <c r="D31" s="201"/>
      <c r="E31" s="219" t="s">
        <v>256</v>
      </c>
      <c r="F31" s="219" t="s">
        <v>257</v>
      </c>
      <c r="G31" s="233" t="s">
        <v>258</v>
      </c>
      <c r="H31" s="219" t="s">
        <v>256</v>
      </c>
      <c r="I31" s="219" t="s">
        <v>257</v>
      </c>
      <c r="J31" s="233" t="s">
        <v>258</v>
      </c>
      <c r="K31" s="219" t="s">
        <v>256</v>
      </c>
      <c r="L31" s="219" t="s">
        <v>257</v>
      </c>
      <c r="M31" s="233" t="s">
        <v>258</v>
      </c>
      <c r="N31" s="219" t="s">
        <v>256</v>
      </c>
      <c r="O31" s="219" t="s">
        <v>257</v>
      </c>
      <c r="P31" s="233" t="s">
        <v>258</v>
      </c>
      <c r="Q31" s="247" t="s">
        <v>256</v>
      </c>
      <c r="R31" s="247" t="s">
        <v>257</v>
      </c>
      <c r="S31" s="233" t="s">
        <v>258</v>
      </c>
      <c r="T31" s="219" t="s">
        <v>256</v>
      </c>
      <c r="U31" s="219" t="s">
        <v>257</v>
      </c>
      <c r="V31" s="233" t="s">
        <v>258</v>
      </c>
      <c r="W31" s="219" t="s">
        <v>256</v>
      </c>
      <c r="X31" s="219" t="s">
        <v>257</v>
      </c>
      <c r="Y31" s="233" t="s">
        <v>258</v>
      </c>
      <c r="Z31" s="219" t="s">
        <v>256</v>
      </c>
      <c r="AA31" s="219" t="s">
        <v>257</v>
      </c>
      <c r="AB31" s="233" t="s">
        <v>258</v>
      </c>
      <c r="AC31" s="219" t="s">
        <v>301</v>
      </c>
      <c r="AD31" s="219" t="s">
        <v>302</v>
      </c>
      <c r="AE31" s="233" t="s">
        <v>258</v>
      </c>
      <c r="AF31" s="219" t="s">
        <v>301</v>
      </c>
      <c r="AG31" s="219" t="s">
        <v>302</v>
      </c>
      <c r="AH31" s="233" t="s">
        <v>258</v>
      </c>
      <c r="AI31" s="216" t="s">
        <v>301</v>
      </c>
      <c r="AJ31" s="216" t="s">
        <v>302</v>
      </c>
      <c r="AK31" s="228" t="s">
        <v>258</v>
      </c>
      <c r="AL31" s="216" t="s">
        <v>301</v>
      </c>
      <c r="AM31" s="216" t="s">
        <v>302</v>
      </c>
      <c r="AN31" s="228" t="s">
        <v>258</v>
      </c>
      <c r="AO31" s="216" t="s">
        <v>301</v>
      </c>
      <c r="AP31" s="216" t="s">
        <v>302</v>
      </c>
      <c r="AQ31" s="228" t="s">
        <v>258</v>
      </c>
      <c r="AR31" s="216" t="s">
        <v>301</v>
      </c>
      <c r="AS31" s="216" t="s">
        <v>302</v>
      </c>
      <c r="AT31" s="228" t="s">
        <v>258</v>
      </c>
      <c r="AU31" s="216" t="s">
        <v>301</v>
      </c>
      <c r="AV31" s="216" t="s">
        <v>302</v>
      </c>
      <c r="AW31" s="228" t="s">
        <v>258</v>
      </c>
      <c r="AX31" s="216" t="s">
        <v>301</v>
      </c>
      <c r="AY31" s="216" t="s">
        <v>302</v>
      </c>
      <c r="AZ31" s="228" t="s">
        <v>258</v>
      </c>
      <c r="BA31" s="216" t="s">
        <v>301</v>
      </c>
      <c r="BB31" s="216" t="s">
        <v>302</v>
      </c>
      <c r="BC31" s="228" t="s">
        <v>258</v>
      </c>
      <c r="BD31" s="216" t="s">
        <v>301</v>
      </c>
      <c r="BE31" s="216" t="s">
        <v>302</v>
      </c>
      <c r="BF31" s="228" t="s">
        <v>258</v>
      </c>
      <c r="BG31" s="216" t="s">
        <v>301</v>
      </c>
      <c r="BH31" s="216" t="s">
        <v>302</v>
      </c>
      <c r="BI31" s="228" t="s">
        <v>258</v>
      </c>
      <c r="BJ31" s="216" t="s">
        <v>301</v>
      </c>
      <c r="BK31" s="216" t="s">
        <v>302</v>
      </c>
      <c r="BL31" s="228" t="s">
        <v>258</v>
      </c>
      <c r="BM31" s="216" t="s">
        <v>301</v>
      </c>
      <c r="BN31" s="216" t="s">
        <v>302</v>
      </c>
      <c r="BO31" s="228" t="s">
        <v>258</v>
      </c>
      <c r="BP31" s="216" t="s">
        <v>301</v>
      </c>
      <c r="BQ31" s="216" t="s">
        <v>302</v>
      </c>
      <c r="BR31" s="228" t="s">
        <v>258</v>
      </c>
      <c r="BS31" s="216" t="s">
        <v>301</v>
      </c>
      <c r="BT31" s="216" t="s">
        <v>302</v>
      </c>
      <c r="BU31" s="228" t="s">
        <v>258</v>
      </c>
      <c r="BV31" s="216" t="s">
        <v>301</v>
      </c>
      <c r="BW31" s="216" t="s">
        <v>302</v>
      </c>
      <c r="BX31" s="228" t="s">
        <v>258</v>
      </c>
      <c r="BY31" s="216" t="s">
        <v>301</v>
      </c>
      <c r="BZ31" s="216" t="s">
        <v>302</v>
      </c>
      <c r="CA31" s="228" t="s">
        <v>258</v>
      </c>
      <c r="CB31" s="216" t="s">
        <v>301</v>
      </c>
      <c r="CC31" s="216" t="s">
        <v>302</v>
      </c>
      <c r="CD31" s="228" t="s">
        <v>258</v>
      </c>
    </row>
    <row r="32" spans="1:82" x14ac:dyDescent="0.2">
      <c r="A32" s="203"/>
      <c r="B32" s="201"/>
      <c r="C32" s="201"/>
      <c r="D32" s="201"/>
      <c r="E32" s="219" t="s">
        <v>316</v>
      </c>
      <c r="F32" s="219" t="s">
        <v>316</v>
      </c>
      <c r="G32" s="219" t="s">
        <v>316</v>
      </c>
      <c r="H32" s="219" t="s">
        <v>317</v>
      </c>
      <c r="I32" s="219" t="s">
        <v>317</v>
      </c>
      <c r="J32" s="219" t="s">
        <v>317</v>
      </c>
      <c r="K32" s="219" t="s">
        <v>318</v>
      </c>
      <c r="L32" s="219" t="s">
        <v>318</v>
      </c>
      <c r="M32" s="219" t="s">
        <v>318</v>
      </c>
      <c r="N32" s="219" t="s">
        <v>319</v>
      </c>
      <c r="O32" s="219" t="s">
        <v>319</v>
      </c>
      <c r="P32" s="219" t="s">
        <v>319</v>
      </c>
      <c r="Q32" s="219" t="s">
        <v>320</v>
      </c>
      <c r="R32" s="219" t="s">
        <v>320</v>
      </c>
      <c r="S32" s="219" t="s">
        <v>320</v>
      </c>
      <c r="T32" s="219" t="s">
        <v>259</v>
      </c>
      <c r="U32" s="219" t="s">
        <v>259</v>
      </c>
      <c r="V32" s="219" t="s">
        <v>259</v>
      </c>
      <c r="W32" s="219" t="s">
        <v>272</v>
      </c>
      <c r="X32" s="219" t="s">
        <v>272</v>
      </c>
      <c r="Y32" s="219" t="s">
        <v>272</v>
      </c>
      <c r="Z32" s="219" t="s">
        <v>284</v>
      </c>
      <c r="AA32" s="219" t="s">
        <v>284</v>
      </c>
      <c r="AB32" s="219" t="s">
        <v>284</v>
      </c>
      <c r="AC32" s="219" t="s">
        <v>300</v>
      </c>
      <c r="AD32" s="219" t="s">
        <v>300</v>
      </c>
      <c r="AE32" s="219" t="s">
        <v>300</v>
      </c>
      <c r="AF32" s="219" t="s">
        <v>307</v>
      </c>
      <c r="AG32" s="219" t="s">
        <v>307</v>
      </c>
      <c r="AH32" s="219" t="s">
        <v>307</v>
      </c>
      <c r="AI32" s="219" t="s">
        <v>313</v>
      </c>
      <c r="AJ32" s="219" t="s">
        <v>313</v>
      </c>
      <c r="AK32" s="219" t="s">
        <v>313</v>
      </c>
      <c r="AL32" s="219" t="s">
        <v>315</v>
      </c>
      <c r="AM32" s="219" t="s">
        <v>315</v>
      </c>
      <c r="AN32" s="219" t="s">
        <v>315</v>
      </c>
      <c r="AO32" s="219" t="s">
        <v>322</v>
      </c>
      <c r="AP32" s="219" t="s">
        <v>322</v>
      </c>
      <c r="AQ32" s="219" t="s">
        <v>322</v>
      </c>
      <c r="AR32" s="219" t="s">
        <v>323</v>
      </c>
      <c r="AS32" s="219" t="s">
        <v>323</v>
      </c>
      <c r="AT32" s="219" t="s">
        <v>323</v>
      </c>
      <c r="AU32" s="219" t="s">
        <v>324</v>
      </c>
      <c r="AV32" s="219" t="s">
        <v>324</v>
      </c>
      <c r="AW32" s="219" t="s">
        <v>324</v>
      </c>
      <c r="AX32" s="219" t="s">
        <v>325</v>
      </c>
      <c r="AY32" s="219" t="s">
        <v>325</v>
      </c>
      <c r="AZ32" s="219" t="s">
        <v>325</v>
      </c>
      <c r="BA32" s="219" t="s">
        <v>328</v>
      </c>
      <c r="BB32" s="219" t="s">
        <v>328</v>
      </c>
      <c r="BC32" s="219" t="s">
        <v>328</v>
      </c>
      <c r="BD32" s="219" t="s">
        <v>329</v>
      </c>
      <c r="BE32" s="219" t="s">
        <v>329</v>
      </c>
      <c r="BF32" s="219" t="s">
        <v>329</v>
      </c>
      <c r="BG32" s="219" t="s">
        <v>330</v>
      </c>
      <c r="BH32" s="219" t="s">
        <v>330</v>
      </c>
      <c r="BI32" s="219" t="s">
        <v>330</v>
      </c>
      <c r="BJ32" s="219" t="s">
        <v>331</v>
      </c>
      <c r="BK32" s="219" t="s">
        <v>331</v>
      </c>
      <c r="BL32" s="219" t="s">
        <v>331</v>
      </c>
      <c r="BM32" s="219" t="s">
        <v>332</v>
      </c>
      <c r="BN32" s="219" t="s">
        <v>332</v>
      </c>
      <c r="BO32" s="219" t="s">
        <v>332</v>
      </c>
      <c r="BP32" s="219" t="s">
        <v>333</v>
      </c>
      <c r="BQ32" s="219" t="s">
        <v>333</v>
      </c>
      <c r="BR32" s="219" t="s">
        <v>333</v>
      </c>
      <c r="BS32" s="219" t="s">
        <v>334</v>
      </c>
      <c r="BT32" s="219" t="s">
        <v>334</v>
      </c>
      <c r="BU32" s="219" t="s">
        <v>334</v>
      </c>
      <c r="BV32" s="219" t="s">
        <v>335</v>
      </c>
      <c r="BW32" s="219" t="s">
        <v>335</v>
      </c>
      <c r="BX32" s="219" t="s">
        <v>335</v>
      </c>
      <c r="BY32" s="219" t="s">
        <v>337</v>
      </c>
      <c r="BZ32" s="219" t="s">
        <v>337</v>
      </c>
      <c r="CA32" s="219" t="s">
        <v>337</v>
      </c>
      <c r="CB32" s="219" t="s">
        <v>338</v>
      </c>
      <c r="CC32" s="219" t="s">
        <v>338</v>
      </c>
      <c r="CD32" s="219" t="s">
        <v>338</v>
      </c>
    </row>
    <row r="33" spans="1:82" x14ac:dyDescent="0.2">
      <c r="A33" s="203"/>
      <c r="B33" s="204" t="s">
        <v>260</v>
      </c>
      <c r="C33" s="205" t="s">
        <v>261</v>
      </c>
      <c r="D33" s="204" t="s">
        <v>262</v>
      </c>
      <c r="E33" s="220" t="s">
        <v>97</v>
      </c>
      <c r="F33" s="220" t="s">
        <v>97</v>
      </c>
      <c r="G33" s="234" t="s">
        <v>96</v>
      </c>
      <c r="H33" s="220" t="s">
        <v>97</v>
      </c>
      <c r="I33" s="220" t="s">
        <v>97</v>
      </c>
      <c r="J33" s="234" t="s">
        <v>96</v>
      </c>
      <c r="K33" s="220" t="s">
        <v>97</v>
      </c>
      <c r="L33" s="220" t="s">
        <v>97</v>
      </c>
      <c r="M33" s="234" t="s">
        <v>96</v>
      </c>
      <c r="N33" s="220" t="s">
        <v>97</v>
      </c>
      <c r="O33" s="220" t="s">
        <v>97</v>
      </c>
      <c r="P33" s="234" t="s">
        <v>96</v>
      </c>
      <c r="Q33" s="220" t="s">
        <v>97</v>
      </c>
      <c r="R33" s="220" t="s">
        <v>97</v>
      </c>
      <c r="S33" s="234" t="s">
        <v>96</v>
      </c>
      <c r="T33" s="220" t="s">
        <v>97</v>
      </c>
      <c r="U33" s="220" t="s">
        <v>97</v>
      </c>
      <c r="V33" s="234" t="s">
        <v>96</v>
      </c>
      <c r="W33" s="220" t="s">
        <v>97</v>
      </c>
      <c r="X33" s="220" t="s">
        <v>97</v>
      </c>
      <c r="Y33" s="234" t="s">
        <v>96</v>
      </c>
      <c r="Z33" s="220" t="s">
        <v>97</v>
      </c>
      <c r="AA33" s="220" t="s">
        <v>97</v>
      </c>
      <c r="AB33" s="234" t="s">
        <v>96</v>
      </c>
      <c r="AC33" s="220" t="s">
        <v>303</v>
      </c>
      <c r="AD33" s="220" t="s">
        <v>303</v>
      </c>
      <c r="AE33" s="234" t="s">
        <v>304</v>
      </c>
      <c r="AF33" s="220" t="s">
        <v>303</v>
      </c>
      <c r="AG33" s="220" t="s">
        <v>303</v>
      </c>
      <c r="AH33" s="234" t="s">
        <v>304</v>
      </c>
      <c r="AI33" s="217" t="s">
        <v>303</v>
      </c>
      <c r="AJ33" s="217" t="s">
        <v>303</v>
      </c>
      <c r="AK33" s="229" t="s">
        <v>304</v>
      </c>
      <c r="AL33" s="217" t="s">
        <v>303</v>
      </c>
      <c r="AM33" s="217" t="s">
        <v>303</v>
      </c>
      <c r="AN33" s="229" t="s">
        <v>304</v>
      </c>
      <c r="AO33" s="217" t="s">
        <v>303</v>
      </c>
      <c r="AP33" s="217" t="s">
        <v>303</v>
      </c>
      <c r="AQ33" s="229" t="s">
        <v>304</v>
      </c>
      <c r="AR33" s="217" t="s">
        <v>303</v>
      </c>
      <c r="AS33" s="217" t="s">
        <v>303</v>
      </c>
      <c r="AT33" s="229" t="s">
        <v>304</v>
      </c>
      <c r="AU33" s="217" t="s">
        <v>303</v>
      </c>
      <c r="AV33" s="217" t="s">
        <v>303</v>
      </c>
      <c r="AW33" s="229" t="s">
        <v>304</v>
      </c>
      <c r="AX33" s="217" t="s">
        <v>303</v>
      </c>
      <c r="AY33" s="217" t="s">
        <v>303</v>
      </c>
      <c r="AZ33" s="229" t="s">
        <v>304</v>
      </c>
      <c r="BA33" s="217" t="s">
        <v>303</v>
      </c>
      <c r="BB33" s="217" t="s">
        <v>303</v>
      </c>
      <c r="BC33" s="229" t="s">
        <v>304</v>
      </c>
      <c r="BD33" s="217" t="s">
        <v>303</v>
      </c>
      <c r="BE33" s="217" t="s">
        <v>303</v>
      </c>
      <c r="BF33" s="229" t="s">
        <v>304</v>
      </c>
      <c r="BG33" s="217" t="s">
        <v>303</v>
      </c>
      <c r="BH33" s="217" t="s">
        <v>303</v>
      </c>
      <c r="BI33" s="229" t="s">
        <v>304</v>
      </c>
      <c r="BJ33" s="217" t="s">
        <v>303</v>
      </c>
      <c r="BK33" s="217" t="s">
        <v>303</v>
      </c>
      <c r="BL33" s="229" t="s">
        <v>304</v>
      </c>
      <c r="BM33" s="217" t="s">
        <v>303</v>
      </c>
      <c r="BN33" s="217" t="s">
        <v>303</v>
      </c>
      <c r="BO33" s="229" t="s">
        <v>304</v>
      </c>
      <c r="BP33" s="217" t="s">
        <v>303</v>
      </c>
      <c r="BQ33" s="217" t="s">
        <v>303</v>
      </c>
      <c r="BR33" s="229" t="s">
        <v>304</v>
      </c>
      <c r="BS33" s="217" t="s">
        <v>303</v>
      </c>
      <c r="BT33" s="217" t="s">
        <v>303</v>
      </c>
      <c r="BU33" s="229" t="s">
        <v>304</v>
      </c>
      <c r="BV33" s="217" t="s">
        <v>303</v>
      </c>
      <c r="BW33" s="217" t="s">
        <v>303</v>
      </c>
      <c r="BX33" s="229" t="s">
        <v>304</v>
      </c>
      <c r="BY33" s="217" t="s">
        <v>303</v>
      </c>
      <c r="BZ33" s="217" t="s">
        <v>303</v>
      </c>
      <c r="CA33" s="229" t="s">
        <v>304</v>
      </c>
      <c r="CB33" s="217" t="s">
        <v>303</v>
      </c>
      <c r="CC33" s="217" t="s">
        <v>303</v>
      </c>
      <c r="CD33" s="229" t="s">
        <v>304</v>
      </c>
    </row>
    <row r="34" spans="1:82" s="141" customFormat="1" x14ac:dyDescent="0.2">
      <c r="A34" s="200" t="s">
        <v>358</v>
      </c>
      <c r="B34" s="201" t="s">
        <v>254</v>
      </c>
      <c r="C34" s="201" t="s">
        <v>263</v>
      </c>
      <c r="D34" s="202" t="s">
        <v>308</v>
      </c>
      <c r="E34" s="243" t="e">
        <v>#N/A</v>
      </c>
      <c r="F34" s="241" t="e">
        <v>#N/A</v>
      </c>
      <c r="G34" s="230" t="e">
        <v>#N/A</v>
      </c>
      <c r="H34" s="243" t="e">
        <v>#N/A</v>
      </c>
      <c r="I34" s="241" t="e">
        <v>#N/A</v>
      </c>
      <c r="J34" s="230" t="e">
        <v>#N/A</v>
      </c>
      <c r="K34" s="243" t="e">
        <v>#N/A</v>
      </c>
      <c r="L34" s="241" t="e">
        <v>#N/A</v>
      </c>
      <c r="M34" s="230" t="e">
        <v>#N/A</v>
      </c>
      <c r="N34" s="243" t="e">
        <v>#N/A</v>
      </c>
      <c r="O34" s="241" t="e">
        <v>#N/A</v>
      </c>
      <c r="P34" s="230" t="e">
        <v>#N/A</v>
      </c>
      <c r="Q34" s="243" t="e">
        <v>#N/A</v>
      </c>
      <c r="R34" s="241" t="e">
        <v>#N/A</v>
      </c>
      <c r="S34" s="230" t="e">
        <v>#N/A</v>
      </c>
      <c r="T34" s="243" t="e">
        <v>#N/A</v>
      </c>
      <c r="U34" s="241" t="e">
        <v>#N/A</v>
      </c>
      <c r="V34" s="230" t="e">
        <v>#N/A</v>
      </c>
      <c r="W34" s="243" t="e">
        <v>#N/A</v>
      </c>
      <c r="X34" s="241" t="e">
        <v>#N/A</v>
      </c>
      <c r="Y34" s="230" t="e">
        <v>#N/A</v>
      </c>
      <c r="Z34" s="243" t="e">
        <v>#N/A</v>
      </c>
      <c r="AA34" s="241" t="e">
        <v>#N/A</v>
      </c>
      <c r="AB34" s="230" t="e">
        <v>#N/A</v>
      </c>
      <c r="AC34" s="243" t="e">
        <v>#N/A</v>
      </c>
      <c r="AD34" s="241" t="e">
        <v>#N/A</v>
      </c>
      <c r="AE34" s="230" t="e">
        <v>#N/A</v>
      </c>
      <c r="AF34" s="243" t="e">
        <v>#N/A</v>
      </c>
      <c r="AG34" s="241" t="e">
        <v>#N/A</v>
      </c>
      <c r="AH34" s="230" t="e">
        <v>#N/A</v>
      </c>
      <c r="AI34" s="243" t="e">
        <v>#N/A</v>
      </c>
      <c r="AJ34" s="243" t="e">
        <v>#N/A</v>
      </c>
      <c r="AK34" s="230" t="e">
        <v>#N/A</v>
      </c>
      <c r="AL34" s="243" t="e">
        <v>#N/A</v>
      </c>
      <c r="AM34" s="243" t="e">
        <v>#N/A</v>
      </c>
      <c r="AN34" s="230" t="e">
        <v>#N/A</v>
      </c>
      <c r="AO34" s="243" t="e">
        <v>#N/A</v>
      </c>
      <c r="AP34" s="243" t="e">
        <v>#N/A</v>
      </c>
      <c r="AQ34" s="230" t="e">
        <v>#N/A</v>
      </c>
      <c r="AR34" s="243" t="e">
        <v>#N/A</v>
      </c>
      <c r="AS34" s="243" t="e">
        <v>#N/A</v>
      </c>
      <c r="AT34" s="230" t="e">
        <v>#N/A</v>
      </c>
      <c r="AU34" s="243" t="e">
        <v>#N/A</v>
      </c>
      <c r="AV34" s="243" t="e">
        <v>#N/A</v>
      </c>
      <c r="AW34" s="230" t="e">
        <v>#N/A</v>
      </c>
      <c r="AX34" s="243" t="e">
        <v>#N/A</v>
      </c>
      <c r="AY34" s="243" t="e">
        <v>#N/A</v>
      </c>
      <c r="AZ34" s="230" t="e">
        <v>#N/A</v>
      </c>
      <c r="BA34" s="243" t="e">
        <v>#N/A</v>
      </c>
      <c r="BB34" s="243" t="e">
        <v>#N/A</v>
      </c>
      <c r="BC34" s="230" t="e">
        <v>#N/A</v>
      </c>
      <c r="BD34" s="243" t="e">
        <v>#N/A</v>
      </c>
      <c r="BE34" s="243" t="e">
        <v>#N/A</v>
      </c>
      <c r="BF34" s="230" t="e">
        <v>#N/A</v>
      </c>
      <c r="BG34" s="243" t="e">
        <v>#N/A</v>
      </c>
      <c r="BH34" s="243" t="e">
        <v>#N/A</v>
      </c>
      <c r="BI34" s="230" t="e">
        <v>#N/A</v>
      </c>
      <c r="BJ34" s="243">
        <v>6.350848</v>
      </c>
      <c r="BK34" s="243">
        <v>1.3262929999999999</v>
      </c>
      <c r="BL34" s="230">
        <v>4.7884200549953899</v>
      </c>
      <c r="BM34" s="243">
        <v>6.3852599999999997</v>
      </c>
      <c r="BN34" s="243">
        <v>1.31853</v>
      </c>
      <c r="BO34" s="230">
        <v>4.842711201110327</v>
      </c>
      <c r="BP34" s="243">
        <v>6.4284840000000001</v>
      </c>
      <c r="BQ34" s="243">
        <v>1.34466</v>
      </c>
      <c r="BR34" s="230">
        <v>4.7807505242961046</v>
      </c>
      <c r="BS34" s="243">
        <v>6.4105879999999997</v>
      </c>
      <c r="BT34" s="243">
        <v>1.346927</v>
      </c>
      <c r="BU34" s="230">
        <v>4.7594175482412924</v>
      </c>
      <c r="BV34" s="243">
        <v>6.4774729999999998</v>
      </c>
      <c r="BW34" s="243">
        <v>1.357647</v>
      </c>
      <c r="BX34" s="230">
        <v>4.7711025030806971</v>
      </c>
      <c r="BY34" s="243">
        <v>6.5771220000000001</v>
      </c>
      <c r="BZ34" s="243">
        <v>1.3809279999999999</v>
      </c>
      <c r="CA34" s="230">
        <v>4.7628276057839365</v>
      </c>
      <c r="CB34" s="243">
        <v>5.9109189999999998</v>
      </c>
      <c r="CC34" s="243">
        <v>1.4465509999999999</v>
      </c>
      <c r="CD34" s="230">
        <v>4.0862154186060495</v>
      </c>
    </row>
    <row r="35" spans="1:82" s="141" customFormat="1" x14ac:dyDescent="0.2">
      <c r="A35" s="200" t="s">
        <v>359</v>
      </c>
      <c r="B35" s="201" t="s">
        <v>254</v>
      </c>
      <c r="C35" s="201" t="s">
        <v>263</v>
      </c>
      <c r="D35" s="202" t="s">
        <v>100</v>
      </c>
      <c r="E35" s="243" t="e">
        <v>#N/A</v>
      </c>
      <c r="F35" s="241" t="e">
        <v>#N/A</v>
      </c>
      <c r="G35" s="230" t="e">
        <v>#N/A</v>
      </c>
      <c r="H35" s="243" t="e">
        <v>#N/A</v>
      </c>
      <c r="I35" s="241" t="e">
        <v>#N/A</v>
      </c>
      <c r="J35" s="230" t="e">
        <v>#N/A</v>
      </c>
      <c r="K35" s="243" t="e">
        <v>#N/A</v>
      </c>
      <c r="L35" s="241" t="e">
        <v>#N/A</v>
      </c>
      <c r="M35" s="230" t="e">
        <v>#N/A</v>
      </c>
      <c r="N35" s="243" t="e">
        <v>#N/A</v>
      </c>
      <c r="O35" s="241" t="e">
        <v>#N/A</v>
      </c>
      <c r="P35" s="230" t="e">
        <v>#N/A</v>
      </c>
      <c r="Q35" s="243" t="e">
        <v>#N/A</v>
      </c>
      <c r="R35" s="241" t="e">
        <v>#N/A</v>
      </c>
      <c r="S35" s="230" t="e">
        <v>#N/A</v>
      </c>
      <c r="T35" s="243" t="e">
        <v>#N/A</v>
      </c>
      <c r="U35" s="241" t="e">
        <v>#N/A</v>
      </c>
      <c r="V35" s="230" t="e">
        <v>#N/A</v>
      </c>
      <c r="W35" s="243" t="e">
        <v>#N/A</v>
      </c>
      <c r="X35" s="241" t="e">
        <v>#N/A</v>
      </c>
      <c r="Y35" s="230" t="e">
        <v>#N/A</v>
      </c>
      <c r="Z35" s="243" t="e">
        <v>#N/A</v>
      </c>
      <c r="AA35" s="241" t="e">
        <v>#N/A</v>
      </c>
      <c r="AB35" s="230" t="e">
        <v>#N/A</v>
      </c>
      <c r="AC35" s="243" t="e">
        <v>#N/A</v>
      </c>
      <c r="AD35" s="241" t="e">
        <v>#N/A</v>
      </c>
      <c r="AE35" s="230" t="e">
        <v>#N/A</v>
      </c>
      <c r="AF35" s="243" t="e">
        <v>#N/A</v>
      </c>
      <c r="AG35" s="241" t="e">
        <v>#N/A</v>
      </c>
      <c r="AH35" s="230" t="e">
        <v>#N/A</v>
      </c>
      <c r="AI35" s="243" t="e">
        <v>#N/A</v>
      </c>
      <c r="AJ35" s="243" t="e">
        <v>#N/A</v>
      </c>
      <c r="AK35" s="230" t="e">
        <v>#N/A</v>
      </c>
      <c r="AL35" s="243" t="e">
        <v>#N/A</v>
      </c>
      <c r="AM35" s="243" t="e">
        <v>#N/A</v>
      </c>
      <c r="AN35" s="230" t="e">
        <v>#N/A</v>
      </c>
      <c r="AO35" s="243" t="e">
        <v>#N/A</v>
      </c>
      <c r="AP35" s="243" t="e">
        <v>#N/A</v>
      </c>
      <c r="AQ35" s="230" t="e">
        <v>#N/A</v>
      </c>
      <c r="AR35" s="243" t="e">
        <v>#N/A</v>
      </c>
      <c r="AS35" s="243" t="e">
        <v>#N/A</v>
      </c>
      <c r="AT35" s="230" t="e">
        <v>#N/A</v>
      </c>
      <c r="AU35" s="243" t="e">
        <v>#N/A</v>
      </c>
      <c r="AV35" s="243" t="e">
        <v>#N/A</v>
      </c>
      <c r="AW35" s="230" t="e">
        <v>#N/A</v>
      </c>
      <c r="AX35" s="243" t="e">
        <v>#N/A</v>
      </c>
      <c r="AY35" s="243" t="e">
        <v>#N/A</v>
      </c>
      <c r="AZ35" s="230" t="e">
        <v>#N/A</v>
      </c>
      <c r="BA35" s="243" t="e">
        <v>#N/A</v>
      </c>
      <c r="BB35" s="243" t="e">
        <v>#N/A</v>
      </c>
      <c r="BC35" s="230" t="e">
        <v>#N/A</v>
      </c>
      <c r="BD35" s="243" t="e">
        <v>#N/A</v>
      </c>
      <c r="BE35" s="243" t="e">
        <v>#N/A</v>
      </c>
      <c r="BF35" s="230" t="e">
        <v>#N/A</v>
      </c>
      <c r="BG35" s="243" t="e">
        <v>#N/A</v>
      </c>
      <c r="BH35" s="243" t="e">
        <v>#N/A</v>
      </c>
      <c r="BI35" s="230" t="e">
        <v>#N/A</v>
      </c>
      <c r="BJ35" s="243">
        <v>1.7108699999999999</v>
      </c>
      <c r="BK35" s="243">
        <v>1.49471</v>
      </c>
      <c r="BL35" s="230">
        <v>1.1446166814967451</v>
      </c>
      <c r="BM35" s="243">
        <v>1.7328209999999999</v>
      </c>
      <c r="BN35" s="243">
        <v>1.4676689999999999</v>
      </c>
      <c r="BO35" s="230">
        <v>1.1806619885001319</v>
      </c>
      <c r="BP35" s="243">
        <v>1.673802</v>
      </c>
      <c r="BQ35" s="243">
        <v>1.4621470000000001</v>
      </c>
      <c r="BR35" s="230">
        <v>1.1447563069923885</v>
      </c>
      <c r="BS35" s="243">
        <v>1.6442699999999999</v>
      </c>
      <c r="BT35" s="243">
        <v>1.446901</v>
      </c>
      <c r="BU35" s="230">
        <v>1.1364080887358567</v>
      </c>
      <c r="BV35" s="243">
        <v>1.643113</v>
      </c>
      <c r="BW35" s="243">
        <v>1.4368730000000001</v>
      </c>
      <c r="BX35" s="230">
        <v>1.1435339100950466</v>
      </c>
      <c r="BY35" s="243">
        <v>1.6181319999999999</v>
      </c>
      <c r="BZ35" s="243">
        <v>1.4283790000000001</v>
      </c>
      <c r="CA35" s="230">
        <v>1.1328449942207215</v>
      </c>
      <c r="CB35" s="243">
        <v>1.4991829999999999</v>
      </c>
      <c r="CC35" s="243">
        <v>1.3897079999999999</v>
      </c>
      <c r="CD35" s="230">
        <v>1.0787755413367413</v>
      </c>
    </row>
    <row r="36" spans="1:82" s="141" customFormat="1" x14ac:dyDescent="0.2">
      <c r="A36" s="200" t="s">
        <v>360</v>
      </c>
      <c r="B36" s="201" t="s">
        <v>254</v>
      </c>
      <c r="C36" s="201" t="s">
        <v>263</v>
      </c>
      <c r="D36" s="202" t="s">
        <v>101</v>
      </c>
      <c r="E36" s="243" t="e">
        <v>#N/A</v>
      </c>
      <c r="F36" s="241" t="e">
        <v>#N/A</v>
      </c>
      <c r="G36" s="230" t="e">
        <v>#N/A</v>
      </c>
      <c r="H36" s="243" t="e">
        <v>#N/A</v>
      </c>
      <c r="I36" s="241" t="e">
        <v>#N/A</v>
      </c>
      <c r="J36" s="230" t="e">
        <v>#N/A</v>
      </c>
      <c r="K36" s="243" t="e">
        <v>#N/A</v>
      </c>
      <c r="L36" s="241" t="e">
        <v>#N/A</v>
      </c>
      <c r="M36" s="230" t="e">
        <v>#N/A</v>
      </c>
      <c r="N36" s="243" t="e">
        <v>#N/A</v>
      </c>
      <c r="O36" s="241" t="e">
        <v>#N/A</v>
      </c>
      <c r="P36" s="230" t="e">
        <v>#N/A</v>
      </c>
      <c r="Q36" s="243" t="e">
        <v>#N/A</v>
      </c>
      <c r="R36" s="241" t="e">
        <v>#N/A</v>
      </c>
      <c r="S36" s="230" t="e">
        <v>#N/A</v>
      </c>
      <c r="T36" s="243" t="e">
        <v>#N/A</v>
      </c>
      <c r="U36" s="241" t="e">
        <v>#N/A</v>
      </c>
      <c r="V36" s="230" t="e">
        <v>#N/A</v>
      </c>
      <c r="W36" s="243" t="e">
        <v>#N/A</v>
      </c>
      <c r="X36" s="241" t="e">
        <v>#N/A</v>
      </c>
      <c r="Y36" s="230" t="e">
        <v>#N/A</v>
      </c>
      <c r="Z36" s="243" t="e">
        <v>#N/A</v>
      </c>
      <c r="AA36" s="241" t="e">
        <v>#N/A</v>
      </c>
      <c r="AB36" s="230" t="e">
        <v>#N/A</v>
      </c>
      <c r="AC36" s="243" t="e">
        <v>#N/A</v>
      </c>
      <c r="AD36" s="241" t="e">
        <v>#N/A</v>
      </c>
      <c r="AE36" s="230" t="e">
        <v>#N/A</v>
      </c>
      <c r="AF36" s="243" t="e">
        <v>#N/A</v>
      </c>
      <c r="AG36" s="241" t="e">
        <v>#N/A</v>
      </c>
      <c r="AH36" s="230" t="e">
        <v>#N/A</v>
      </c>
      <c r="AI36" s="243" t="e">
        <v>#N/A</v>
      </c>
      <c r="AJ36" s="243" t="e">
        <v>#N/A</v>
      </c>
      <c r="AK36" s="230" t="e">
        <v>#N/A</v>
      </c>
      <c r="AL36" s="243" t="e">
        <v>#N/A</v>
      </c>
      <c r="AM36" s="243" t="e">
        <v>#N/A</v>
      </c>
      <c r="AN36" s="230" t="e">
        <v>#N/A</v>
      </c>
      <c r="AO36" s="243" t="e">
        <v>#N/A</v>
      </c>
      <c r="AP36" s="243" t="e">
        <v>#N/A</v>
      </c>
      <c r="AQ36" s="230" t="e">
        <v>#N/A</v>
      </c>
      <c r="AR36" s="243" t="e">
        <v>#N/A</v>
      </c>
      <c r="AS36" s="243" t="e">
        <v>#N/A</v>
      </c>
      <c r="AT36" s="230" t="e">
        <v>#N/A</v>
      </c>
      <c r="AU36" s="243" t="e">
        <v>#N/A</v>
      </c>
      <c r="AV36" s="243" t="e">
        <v>#N/A</v>
      </c>
      <c r="AW36" s="230" t="e">
        <v>#N/A</v>
      </c>
      <c r="AX36" s="243" t="e">
        <v>#N/A</v>
      </c>
      <c r="AY36" s="243" t="e">
        <v>#N/A</v>
      </c>
      <c r="AZ36" s="230" t="e">
        <v>#N/A</v>
      </c>
      <c r="BA36" s="243" t="e">
        <v>#N/A</v>
      </c>
      <c r="BB36" s="243" t="e">
        <v>#N/A</v>
      </c>
      <c r="BC36" s="230" t="e">
        <v>#N/A</v>
      </c>
      <c r="BD36" s="243" t="e">
        <v>#N/A</v>
      </c>
      <c r="BE36" s="243" t="e">
        <v>#N/A</v>
      </c>
      <c r="BF36" s="230" t="e">
        <v>#N/A</v>
      </c>
      <c r="BG36" s="243" t="e">
        <v>#N/A</v>
      </c>
      <c r="BH36" s="243" t="e">
        <v>#N/A</v>
      </c>
      <c r="BI36" s="230" t="e">
        <v>#N/A</v>
      </c>
      <c r="BJ36" s="243">
        <v>4.745266</v>
      </c>
      <c r="BK36" s="243">
        <v>2.037833</v>
      </c>
      <c r="BL36" s="230">
        <v>2.3285843344376107</v>
      </c>
      <c r="BM36" s="243">
        <v>4.7007440000000003</v>
      </c>
      <c r="BN36" s="243">
        <v>1.9967140000000001</v>
      </c>
      <c r="BO36" s="230">
        <v>2.354240016346858</v>
      </c>
      <c r="BP36" s="243">
        <v>4.7380110000000002</v>
      </c>
      <c r="BQ36" s="243">
        <v>1.975792</v>
      </c>
      <c r="BR36" s="230">
        <v>2.3980312704981093</v>
      </c>
      <c r="BS36" s="243">
        <v>4.6232600000000001</v>
      </c>
      <c r="BT36" s="243">
        <v>1.9407810000000001</v>
      </c>
      <c r="BU36" s="230">
        <v>2.3821647058581057</v>
      </c>
      <c r="BV36" s="243">
        <v>4.612228</v>
      </c>
      <c r="BW36" s="243">
        <v>1.900884</v>
      </c>
      <c r="BX36" s="230">
        <v>2.4263595253576757</v>
      </c>
      <c r="BY36" s="243">
        <v>4.6039320000000004</v>
      </c>
      <c r="BZ36" s="243">
        <v>1.868242</v>
      </c>
      <c r="CA36" s="230">
        <v>2.4643124391807918</v>
      </c>
      <c r="CB36" s="243">
        <v>4.2009559999999997</v>
      </c>
      <c r="CC36" s="243">
        <v>1.839923</v>
      </c>
      <c r="CD36" s="230">
        <v>2.2832238088224344</v>
      </c>
    </row>
    <row r="37" spans="1:82" s="141" customFormat="1" x14ac:dyDescent="0.2">
      <c r="A37" s="200" t="s">
        <v>361</v>
      </c>
      <c r="B37" s="201" t="s">
        <v>254</v>
      </c>
      <c r="C37" s="201" t="s">
        <v>263</v>
      </c>
      <c r="D37" s="202" t="s">
        <v>102</v>
      </c>
      <c r="E37" s="243" t="e">
        <v>#N/A</v>
      </c>
      <c r="F37" s="241" t="e">
        <v>#N/A</v>
      </c>
      <c r="G37" s="230" t="e">
        <v>#N/A</v>
      </c>
      <c r="H37" s="243" t="e">
        <v>#N/A</v>
      </c>
      <c r="I37" s="241" t="e">
        <v>#N/A</v>
      </c>
      <c r="J37" s="230" t="e">
        <v>#N/A</v>
      </c>
      <c r="K37" s="243" t="e">
        <v>#N/A</v>
      </c>
      <c r="L37" s="241" t="e">
        <v>#N/A</v>
      </c>
      <c r="M37" s="230" t="e">
        <v>#N/A</v>
      </c>
      <c r="N37" s="243" t="e">
        <v>#N/A</v>
      </c>
      <c r="O37" s="241" t="e">
        <v>#N/A</v>
      </c>
      <c r="P37" s="230" t="e">
        <v>#N/A</v>
      </c>
      <c r="Q37" s="243" t="e">
        <v>#N/A</v>
      </c>
      <c r="R37" s="241" t="e">
        <v>#N/A</v>
      </c>
      <c r="S37" s="230" t="e">
        <v>#N/A</v>
      </c>
      <c r="T37" s="243" t="e">
        <v>#N/A</v>
      </c>
      <c r="U37" s="241" t="e">
        <v>#N/A</v>
      </c>
      <c r="V37" s="230" t="e">
        <v>#N/A</v>
      </c>
      <c r="W37" s="243" t="e">
        <v>#N/A</v>
      </c>
      <c r="X37" s="241" t="e">
        <v>#N/A</v>
      </c>
      <c r="Y37" s="230" t="e">
        <v>#N/A</v>
      </c>
      <c r="Z37" s="243" t="e">
        <v>#N/A</v>
      </c>
      <c r="AA37" s="241" t="e">
        <v>#N/A</v>
      </c>
      <c r="AB37" s="230" t="e">
        <v>#N/A</v>
      </c>
      <c r="AC37" s="243" t="e">
        <v>#N/A</v>
      </c>
      <c r="AD37" s="241" t="e">
        <v>#N/A</v>
      </c>
      <c r="AE37" s="230" t="e">
        <v>#N/A</v>
      </c>
      <c r="AF37" s="243" t="e">
        <v>#N/A</v>
      </c>
      <c r="AG37" s="241" t="e">
        <v>#N/A</v>
      </c>
      <c r="AH37" s="230" t="e">
        <v>#N/A</v>
      </c>
      <c r="AI37" s="243" t="e">
        <v>#N/A</v>
      </c>
      <c r="AJ37" s="243" t="e">
        <v>#N/A</v>
      </c>
      <c r="AK37" s="230" t="e">
        <v>#N/A</v>
      </c>
      <c r="AL37" s="243" t="e">
        <v>#N/A</v>
      </c>
      <c r="AM37" s="243" t="e">
        <v>#N/A</v>
      </c>
      <c r="AN37" s="230" t="e">
        <v>#N/A</v>
      </c>
      <c r="AO37" s="243" t="e">
        <v>#N/A</v>
      </c>
      <c r="AP37" s="243" t="e">
        <v>#N/A</v>
      </c>
      <c r="AQ37" s="230" t="e">
        <v>#N/A</v>
      </c>
      <c r="AR37" s="243" t="e">
        <v>#N/A</v>
      </c>
      <c r="AS37" s="243" t="e">
        <v>#N/A</v>
      </c>
      <c r="AT37" s="230" t="e">
        <v>#N/A</v>
      </c>
      <c r="AU37" s="243" t="e">
        <v>#N/A</v>
      </c>
      <c r="AV37" s="243" t="e">
        <v>#N/A</v>
      </c>
      <c r="AW37" s="230" t="e">
        <v>#N/A</v>
      </c>
      <c r="AX37" s="243" t="e">
        <v>#N/A</v>
      </c>
      <c r="AY37" s="243" t="e">
        <v>#N/A</v>
      </c>
      <c r="AZ37" s="230" t="e">
        <v>#N/A</v>
      </c>
      <c r="BA37" s="243" t="e">
        <v>#N/A</v>
      </c>
      <c r="BB37" s="243" t="e">
        <v>#N/A</v>
      </c>
      <c r="BC37" s="230" t="e">
        <v>#N/A</v>
      </c>
      <c r="BD37" s="243" t="e">
        <v>#N/A</v>
      </c>
      <c r="BE37" s="243" t="e">
        <v>#N/A</v>
      </c>
      <c r="BF37" s="230" t="e">
        <v>#N/A</v>
      </c>
      <c r="BG37" s="243" t="e">
        <v>#N/A</v>
      </c>
      <c r="BH37" s="243" t="e">
        <v>#N/A</v>
      </c>
      <c r="BI37" s="230" t="e">
        <v>#N/A</v>
      </c>
      <c r="BJ37" s="243">
        <v>33.155394000000001</v>
      </c>
      <c r="BK37" s="243">
        <v>12.076964</v>
      </c>
      <c r="BL37" s="230">
        <v>2.7453417928545618</v>
      </c>
      <c r="BM37" s="243">
        <v>32.576281000000002</v>
      </c>
      <c r="BN37" s="243">
        <v>11.866652</v>
      </c>
      <c r="BO37" s="230">
        <v>2.7451956120395207</v>
      </c>
      <c r="BP37" s="243">
        <v>32.275832999999999</v>
      </c>
      <c r="BQ37" s="243">
        <v>11.650114</v>
      </c>
      <c r="BR37" s="230">
        <v>2.7704306584467755</v>
      </c>
      <c r="BS37" s="243">
        <v>32.083114999999999</v>
      </c>
      <c r="BT37" s="243">
        <v>11.478453999999999</v>
      </c>
      <c r="BU37" s="230">
        <v>2.7950728382062602</v>
      </c>
      <c r="BV37" s="243">
        <v>31.863617999999999</v>
      </c>
      <c r="BW37" s="243">
        <v>11.254757</v>
      </c>
      <c r="BX37" s="230">
        <v>2.8311244747443238</v>
      </c>
      <c r="BY37" s="243">
        <v>31.154748999999999</v>
      </c>
      <c r="BZ37" s="243">
        <v>11.043649</v>
      </c>
      <c r="CA37" s="230">
        <v>2.8210557035994168</v>
      </c>
      <c r="CB37" s="243">
        <v>27.720556999999999</v>
      </c>
      <c r="CC37" s="243">
        <v>10.291765</v>
      </c>
      <c r="CD37" s="230">
        <v>2.6934696818281414</v>
      </c>
    </row>
    <row r="38" spans="1:82" s="141" customFormat="1" x14ac:dyDescent="0.2">
      <c r="A38" s="200" t="s">
        <v>362</v>
      </c>
      <c r="B38" s="201" t="s">
        <v>254</v>
      </c>
      <c r="C38" s="201" t="s">
        <v>263</v>
      </c>
      <c r="D38" s="202" t="s">
        <v>103</v>
      </c>
      <c r="E38" s="243" t="e">
        <v>#N/A</v>
      </c>
      <c r="F38" s="241" t="e">
        <v>#N/A</v>
      </c>
      <c r="G38" s="230" t="e">
        <v>#N/A</v>
      </c>
      <c r="H38" s="243" t="e">
        <v>#N/A</v>
      </c>
      <c r="I38" s="241" t="e">
        <v>#N/A</v>
      </c>
      <c r="J38" s="230" t="e">
        <v>#N/A</v>
      </c>
      <c r="K38" s="243" t="e">
        <v>#N/A</v>
      </c>
      <c r="L38" s="241" t="e">
        <v>#N/A</v>
      </c>
      <c r="M38" s="230" t="e">
        <v>#N/A</v>
      </c>
      <c r="N38" s="243" t="e">
        <v>#N/A</v>
      </c>
      <c r="O38" s="241" t="e">
        <v>#N/A</v>
      </c>
      <c r="P38" s="230" t="e">
        <v>#N/A</v>
      </c>
      <c r="Q38" s="243" t="e">
        <v>#N/A</v>
      </c>
      <c r="R38" s="241" t="e">
        <v>#N/A</v>
      </c>
      <c r="S38" s="230" t="e">
        <v>#N/A</v>
      </c>
      <c r="T38" s="243" t="e">
        <v>#N/A</v>
      </c>
      <c r="U38" s="241" t="e">
        <v>#N/A</v>
      </c>
      <c r="V38" s="230" t="e">
        <v>#N/A</v>
      </c>
      <c r="W38" s="243" t="e">
        <v>#N/A</v>
      </c>
      <c r="X38" s="241" t="e">
        <v>#N/A</v>
      </c>
      <c r="Y38" s="230" t="e">
        <v>#N/A</v>
      </c>
      <c r="Z38" s="243" t="e">
        <v>#N/A</v>
      </c>
      <c r="AA38" s="241" t="e">
        <v>#N/A</v>
      </c>
      <c r="AB38" s="230" t="e">
        <v>#N/A</v>
      </c>
      <c r="AC38" s="243" t="e">
        <v>#N/A</v>
      </c>
      <c r="AD38" s="241" t="e">
        <v>#N/A</v>
      </c>
      <c r="AE38" s="230" t="e">
        <v>#N/A</v>
      </c>
      <c r="AF38" s="243" t="e">
        <v>#N/A</v>
      </c>
      <c r="AG38" s="241" t="e">
        <v>#N/A</v>
      </c>
      <c r="AH38" s="230" t="e">
        <v>#N/A</v>
      </c>
      <c r="AI38" s="243" t="e">
        <v>#N/A</v>
      </c>
      <c r="AJ38" s="243" t="e">
        <v>#N/A</v>
      </c>
      <c r="AK38" s="230" t="e">
        <v>#N/A</v>
      </c>
      <c r="AL38" s="243" t="e">
        <v>#N/A</v>
      </c>
      <c r="AM38" s="243" t="e">
        <v>#N/A</v>
      </c>
      <c r="AN38" s="230" t="e">
        <v>#N/A</v>
      </c>
      <c r="AO38" s="243" t="e">
        <v>#N/A</v>
      </c>
      <c r="AP38" s="243" t="e">
        <v>#N/A</v>
      </c>
      <c r="AQ38" s="230" t="e">
        <v>#N/A</v>
      </c>
      <c r="AR38" s="243" t="e">
        <v>#N/A</v>
      </c>
      <c r="AS38" s="243" t="e">
        <v>#N/A</v>
      </c>
      <c r="AT38" s="230" t="e">
        <v>#N/A</v>
      </c>
      <c r="AU38" s="243" t="e">
        <v>#N/A</v>
      </c>
      <c r="AV38" s="243" t="e">
        <v>#N/A</v>
      </c>
      <c r="AW38" s="230" t="e">
        <v>#N/A</v>
      </c>
      <c r="AX38" s="243" t="e">
        <v>#N/A</v>
      </c>
      <c r="AY38" s="243" t="e">
        <v>#N/A</v>
      </c>
      <c r="AZ38" s="230" t="e">
        <v>#N/A</v>
      </c>
      <c r="BA38" s="243" t="e">
        <v>#N/A</v>
      </c>
      <c r="BB38" s="243" t="e">
        <v>#N/A</v>
      </c>
      <c r="BC38" s="230" t="e">
        <v>#N/A</v>
      </c>
      <c r="BD38" s="243" t="e">
        <v>#N/A</v>
      </c>
      <c r="BE38" s="243" t="e">
        <v>#N/A</v>
      </c>
      <c r="BF38" s="230" t="e">
        <v>#N/A</v>
      </c>
      <c r="BG38" s="243" t="e">
        <v>#N/A</v>
      </c>
      <c r="BH38" s="243" t="e">
        <v>#N/A</v>
      </c>
      <c r="BI38" s="230" t="e">
        <v>#N/A</v>
      </c>
      <c r="BJ38" s="243">
        <v>3.3237800000000002</v>
      </c>
      <c r="BK38" s="243">
        <v>2.1835689999999999</v>
      </c>
      <c r="BL38" s="230">
        <v>1.5221776825005302</v>
      </c>
      <c r="BM38" s="243">
        <v>3.3955920000000002</v>
      </c>
      <c r="BN38" s="243">
        <v>2.235627</v>
      </c>
      <c r="BO38" s="230">
        <v>1.5188544421766244</v>
      </c>
      <c r="BP38" s="243">
        <v>3.3859140000000001</v>
      </c>
      <c r="BQ38" s="243">
        <v>2.273387</v>
      </c>
      <c r="BR38" s="230">
        <v>1.4893698257269881</v>
      </c>
      <c r="BS38" s="243">
        <v>3.4020069999999998</v>
      </c>
      <c r="BT38" s="243">
        <v>2.2920509999999998</v>
      </c>
      <c r="BU38" s="230">
        <v>1.4842632210190785</v>
      </c>
      <c r="BV38" s="243">
        <v>3.2932670000000002</v>
      </c>
      <c r="BW38" s="243">
        <v>2.2882400000000001</v>
      </c>
      <c r="BX38" s="230">
        <v>1.4392139810509388</v>
      </c>
      <c r="BY38" s="243">
        <v>3.2877649999999998</v>
      </c>
      <c r="BZ38" s="243">
        <v>2.2736869999999998</v>
      </c>
      <c r="CA38" s="230">
        <v>1.4460059805945147</v>
      </c>
      <c r="CB38" s="243">
        <v>3.0798580000000002</v>
      </c>
      <c r="CC38" s="243">
        <v>2.304897</v>
      </c>
      <c r="CD38" s="230">
        <v>1.3362237011024789</v>
      </c>
    </row>
    <row r="39" spans="1:82" s="141" customFormat="1" x14ac:dyDescent="0.2">
      <c r="A39" s="200" t="s">
        <v>363</v>
      </c>
      <c r="B39" s="201" t="s">
        <v>254</v>
      </c>
      <c r="C39" s="201" t="s">
        <v>263</v>
      </c>
      <c r="D39" s="202" t="s">
        <v>104</v>
      </c>
      <c r="E39" s="243" t="e">
        <v>#N/A</v>
      </c>
      <c r="F39" s="241" t="e">
        <v>#N/A</v>
      </c>
      <c r="G39" s="230" t="e">
        <v>#N/A</v>
      </c>
      <c r="H39" s="243" t="e">
        <v>#N/A</v>
      </c>
      <c r="I39" s="241" t="e">
        <v>#N/A</v>
      </c>
      <c r="J39" s="230" t="e">
        <v>#N/A</v>
      </c>
      <c r="K39" s="243" t="e">
        <v>#N/A</v>
      </c>
      <c r="L39" s="241" t="e">
        <v>#N/A</v>
      </c>
      <c r="M39" s="230" t="e">
        <v>#N/A</v>
      </c>
      <c r="N39" s="243" t="e">
        <v>#N/A</v>
      </c>
      <c r="O39" s="241" t="e">
        <v>#N/A</v>
      </c>
      <c r="P39" s="230" t="e">
        <v>#N/A</v>
      </c>
      <c r="Q39" s="243" t="e">
        <v>#N/A</v>
      </c>
      <c r="R39" s="241" t="e">
        <v>#N/A</v>
      </c>
      <c r="S39" s="230" t="e">
        <v>#N/A</v>
      </c>
      <c r="T39" s="243" t="e">
        <v>#N/A</v>
      </c>
      <c r="U39" s="241" t="e">
        <v>#N/A</v>
      </c>
      <c r="V39" s="230" t="e">
        <v>#N/A</v>
      </c>
      <c r="W39" s="243" t="e">
        <v>#N/A</v>
      </c>
      <c r="X39" s="241" t="e">
        <v>#N/A</v>
      </c>
      <c r="Y39" s="230" t="e">
        <v>#N/A</v>
      </c>
      <c r="Z39" s="243" t="e">
        <v>#N/A</v>
      </c>
      <c r="AA39" s="241" t="e">
        <v>#N/A</v>
      </c>
      <c r="AB39" s="230" t="e">
        <v>#N/A</v>
      </c>
      <c r="AC39" s="243" t="e">
        <v>#N/A</v>
      </c>
      <c r="AD39" s="241" t="e">
        <v>#N/A</v>
      </c>
      <c r="AE39" s="230" t="e">
        <v>#N/A</v>
      </c>
      <c r="AF39" s="243" t="e">
        <v>#N/A</v>
      </c>
      <c r="AG39" s="241" t="e">
        <v>#N/A</v>
      </c>
      <c r="AH39" s="230" t="e">
        <v>#N/A</v>
      </c>
      <c r="AI39" s="243" t="e">
        <v>#N/A</v>
      </c>
      <c r="AJ39" s="243" t="e">
        <v>#N/A</v>
      </c>
      <c r="AK39" s="230" t="e">
        <v>#N/A</v>
      </c>
      <c r="AL39" s="243" t="e">
        <v>#N/A</v>
      </c>
      <c r="AM39" s="243" t="e">
        <v>#N/A</v>
      </c>
      <c r="AN39" s="230" t="e">
        <v>#N/A</v>
      </c>
      <c r="AO39" s="243" t="e">
        <v>#N/A</v>
      </c>
      <c r="AP39" s="243" t="e">
        <v>#N/A</v>
      </c>
      <c r="AQ39" s="230" t="e">
        <v>#N/A</v>
      </c>
      <c r="AR39" s="243" t="e">
        <v>#N/A</v>
      </c>
      <c r="AS39" s="243" t="e">
        <v>#N/A</v>
      </c>
      <c r="AT39" s="230" t="e">
        <v>#N/A</v>
      </c>
      <c r="AU39" s="243" t="e">
        <v>#N/A</v>
      </c>
      <c r="AV39" s="243" t="e">
        <v>#N/A</v>
      </c>
      <c r="AW39" s="230" t="e">
        <v>#N/A</v>
      </c>
      <c r="AX39" s="243" t="e">
        <v>#N/A</v>
      </c>
      <c r="AY39" s="243" t="e">
        <v>#N/A</v>
      </c>
      <c r="AZ39" s="230" t="e">
        <v>#N/A</v>
      </c>
      <c r="BA39" s="243" t="e">
        <v>#N/A</v>
      </c>
      <c r="BB39" s="243" t="e">
        <v>#N/A</v>
      </c>
      <c r="BC39" s="230" t="e">
        <v>#N/A</v>
      </c>
      <c r="BD39" s="243" t="e">
        <v>#N/A</v>
      </c>
      <c r="BE39" s="243" t="e">
        <v>#N/A</v>
      </c>
      <c r="BF39" s="230" t="e">
        <v>#N/A</v>
      </c>
      <c r="BG39" s="243" t="e">
        <v>#N/A</v>
      </c>
      <c r="BH39" s="243" t="e">
        <v>#N/A</v>
      </c>
      <c r="BI39" s="230" t="e">
        <v>#N/A</v>
      </c>
      <c r="BJ39" s="243">
        <v>10.810554</v>
      </c>
      <c r="BK39" s="243">
        <v>9.3834289999999996</v>
      </c>
      <c r="BL39" s="230">
        <v>1.1520899236302635</v>
      </c>
      <c r="BM39" s="243">
        <v>10.95003</v>
      </c>
      <c r="BN39" s="243">
        <v>9.3840190000000003</v>
      </c>
      <c r="BO39" s="230">
        <v>1.166880629717395</v>
      </c>
      <c r="BP39" s="243">
        <v>11.153366</v>
      </c>
      <c r="BQ39" s="243">
        <v>9.4241430000000008</v>
      </c>
      <c r="BR39" s="230">
        <v>1.1834886206629078</v>
      </c>
      <c r="BS39" s="243">
        <v>11.118613</v>
      </c>
      <c r="BT39" s="243">
        <v>9.4370069999999995</v>
      </c>
      <c r="BU39" s="230">
        <v>1.1781927257233147</v>
      </c>
      <c r="BV39" s="243">
        <v>11.172815</v>
      </c>
      <c r="BW39" s="243">
        <v>9.4895320000000005</v>
      </c>
      <c r="BX39" s="230">
        <v>1.1773831417608371</v>
      </c>
      <c r="BY39" s="243">
        <v>11.280855000000001</v>
      </c>
      <c r="BZ39" s="243">
        <v>9.5124030000000008</v>
      </c>
      <c r="CA39" s="230">
        <v>1.1859101217641852</v>
      </c>
      <c r="CB39" s="243">
        <v>10.957281999999999</v>
      </c>
      <c r="CC39" s="243">
        <v>9.5140600000000006</v>
      </c>
      <c r="CD39" s="230">
        <v>1.1516935987370269</v>
      </c>
    </row>
    <row r="40" spans="1:82" s="141" customFormat="1" x14ac:dyDescent="0.2">
      <c r="A40" s="200" t="s">
        <v>364</v>
      </c>
      <c r="B40" s="201" t="s">
        <v>254</v>
      </c>
      <c r="C40" s="201" t="s">
        <v>263</v>
      </c>
      <c r="D40" s="202" t="s">
        <v>105</v>
      </c>
      <c r="E40" s="243" t="e">
        <v>#N/A</v>
      </c>
      <c r="F40" s="241" t="e">
        <v>#N/A</v>
      </c>
      <c r="G40" s="230" t="e">
        <v>#N/A</v>
      </c>
      <c r="H40" s="243" t="e">
        <v>#N/A</v>
      </c>
      <c r="I40" s="241" t="e">
        <v>#N/A</v>
      </c>
      <c r="J40" s="230" t="e">
        <v>#N/A</v>
      </c>
      <c r="K40" s="243" t="e">
        <v>#N/A</v>
      </c>
      <c r="L40" s="241" t="e">
        <v>#N/A</v>
      </c>
      <c r="M40" s="230" t="e">
        <v>#N/A</v>
      </c>
      <c r="N40" s="243" t="e">
        <v>#N/A</v>
      </c>
      <c r="O40" s="241" t="e">
        <v>#N/A</v>
      </c>
      <c r="P40" s="230" t="e">
        <v>#N/A</v>
      </c>
      <c r="Q40" s="243" t="e">
        <v>#N/A</v>
      </c>
      <c r="R40" s="241" t="e">
        <v>#N/A</v>
      </c>
      <c r="S40" s="230" t="e">
        <v>#N/A</v>
      </c>
      <c r="T40" s="243" t="e">
        <v>#N/A</v>
      </c>
      <c r="U40" s="241" t="e">
        <v>#N/A</v>
      </c>
      <c r="V40" s="230" t="e">
        <v>#N/A</v>
      </c>
      <c r="W40" s="243" t="e">
        <v>#N/A</v>
      </c>
      <c r="X40" s="241" t="e">
        <v>#N/A</v>
      </c>
      <c r="Y40" s="230" t="e">
        <v>#N/A</v>
      </c>
      <c r="Z40" s="243" t="e">
        <v>#N/A</v>
      </c>
      <c r="AA40" s="241" t="e">
        <v>#N/A</v>
      </c>
      <c r="AB40" s="230" t="e">
        <v>#N/A</v>
      </c>
      <c r="AC40" s="243" t="e">
        <v>#N/A</v>
      </c>
      <c r="AD40" s="241" t="e">
        <v>#N/A</v>
      </c>
      <c r="AE40" s="230" t="e">
        <v>#N/A</v>
      </c>
      <c r="AF40" s="243" t="e">
        <v>#N/A</v>
      </c>
      <c r="AG40" s="241" t="e">
        <v>#N/A</v>
      </c>
      <c r="AH40" s="230" t="e">
        <v>#N/A</v>
      </c>
      <c r="AI40" s="243" t="e">
        <v>#N/A</v>
      </c>
      <c r="AJ40" s="243" t="e">
        <v>#N/A</v>
      </c>
      <c r="AK40" s="230" t="e">
        <v>#N/A</v>
      </c>
      <c r="AL40" s="243" t="e">
        <v>#N/A</v>
      </c>
      <c r="AM40" s="243" t="e">
        <v>#N/A</v>
      </c>
      <c r="AN40" s="230" t="e">
        <v>#N/A</v>
      </c>
      <c r="AO40" s="243" t="e">
        <v>#N/A</v>
      </c>
      <c r="AP40" s="243" t="e">
        <v>#N/A</v>
      </c>
      <c r="AQ40" s="230" t="e">
        <v>#N/A</v>
      </c>
      <c r="AR40" s="243" t="e">
        <v>#N/A</v>
      </c>
      <c r="AS40" s="243" t="e">
        <v>#N/A</v>
      </c>
      <c r="AT40" s="230" t="e">
        <v>#N/A</v>
      </c>
      <c r="AU40" s="243" t="e">
        <v>#N/A</v>
      </c>
      <c r="AV40" s="243" t="e">
        <v>#N/A</v>
      </c>
      <c r="AW40" s="230" t="e">
        <v>#N/A</v>
      </c>
      <c r="AX40" s="243" t="e">
        <v>#N/A</v>
      </c>
      <c r="AY40" s="243" t="e">
        <v>#N/A</v>
      </c>
      <c r="AZ40" s="230" t="e">
        <v>#N/A</v>
      </c>
      <c r="BA40" s="243" t="e">
        <v>#N/A</v>
      </c>
      <c r="BB40" s="243" t="e">
        <v>#N/A</v>
      </c>
      <c r="BC40" s="230" t="e">
        <v>#N/A</v>
      </c>
      <c r="BD40" s="243" t="e">
        <v>#N/A</v>
      </c>
      <c r="BE40" s="243" t="e">
        <v>#N/A</v>
      </c>
      <c r="BF40" s="230" t="e">
        <v>#N/A</v>
      </c>
      <c r="BG40" s="243" t="e">
        <v>#N/A</v>
      </c>
      <c r="BH40" s="243" t="e">
        <v>#N/A</v>
      </c>
      <c r="BI40" s="230" t="e">
        <v>#N/A</v>
      </c>
      <c r="BJ40" s="243">
        <v>44.555770000000003</v>
      </c>
      <c r="BK40" s="243">
        <v>37.536313</v>
      </c>
      <c r="BL40" s="230">
        <v>1.1870044348788333</v>
      </c>
      <c r="BM40" s="243">
        <v>43.868763000000001</v>
      </c>
      <c r="BN40" s="243">
        <v>36.707349000000001</v>
      </c>
      <c r="BO40" s="230">
        <v>1.1950948296484172</v>
      </c>
      <c r="BP40" s="243">
        <v>43.410826999999998</v>
      </c>
      <c r="BQ40" s="243">
        <v>35.710785000000001</v>
      </c>
      <c r="BR40" s="230">
        <v>1.2156223112989535</v>
      </c>
      <c r="BS40" s="243">
        <v>42.833202</v>
      </c>
      <c r="BT40" s="243">
        <v>34.579723000000001</v>
      </c>
      <c r="BU40" s="230">
        <v>1.2386797314715332</v>
      </c>
      <c r="BV40" s="243">
        <v>41.985661999999998</v>
      </c>
      <c r="BW40" s="243">
        <v>33.365102999999998</v>
      </c>
      <c r="BX40" s="230">
        <v>1.258370519641435</v>
      </c>
      <c r="BY40" s="243">
        <v>41.26905</v>
      </c>
      <c r="BZ40" s="243">
        <v>32.023248000000002</v>
      </c>
      <c r="CA40" s="230">
        <v>1.2887215562893557</v>
      </c>
      <c r="CB40" s="243">
        <v>34.275925000000001</v>
      </c>
      <c r="CC40" s="243">
        <v>28.144801999999999</v>
      </c>
      <c r="CD40" s="230">
        <v>1.2178421081093411</v>
      </c>
    </row>
    <row r="41" spans="1:82" s="141" customFormat="1" x14ac:dyDescent="0.2">
      <c r="A41" s="200" t="s">
        <v>365</v>
      </c>
      <c r="B41" s="201" t="s">
        <v>254</v>
      </c>
      <c r="C41" s="201" t="s">
        <v>263</v>
      </c>
      <c r="D41" s="202" t="s">
        <v>106</v>
      </c>
      <c r="E41" s="243" t="e">
        <v>#N/A</v>
      </c>
      <c r="F41" s="241" t="e">
        <v>#N/A</v>
      </c>
      <c r="G41" s="230" t="e">
        <v>#N/A</v>
      </c>
      <c r="H41" s="243" t="e">
        <v>#N/A</v>
      </c>
      <c r="I41" s="241" t="e">
        <v>#N/A</v>
      </c>
      <c r="J41" s="230" t="e">
        <v>#N/A</v>
      </c>
      <c r="K41" s="243" t="e">
        <v>#N/A</v>
      </c>
      <c r="L41" s="241" t="e">
        <v>#N/A</v>
      </c>
      <c r="M41" s="230" t="e">
        <v>#N/A</v>
      </c>
      <c r="N41" s="243" t="e">
        <v>#N/A</v>
      </c>
      <c r="O41" s="241" t="e">
        <v>#N/A</v>
      </c>
      <c r="P41" s="230" t="e">
        <v>#N/A</v>
      </c>
      <c r="Q41" s="243" t="e">
        <v>#N/A</v>
      </c>
      <c r="R41" s="241" t="e">
        <v>#N/A</v>
      </c>
      <c r="S41" s="230" t="e">
        <v>#N/A</v>
      </c>
      <c r="T41" s="243" t="e">
        <v>#N/A</v>
      </c>
      <c r="U41" s="241" t="e">
        <v>#N/A</v>
      </c>
      <c r="V41" s="230" t="e">
        <v>#N/A</v>
      </c>
      <c r="W41" s="243" t="e">
        <v>#N/A</v>
      </c>
      <c r="X41" s="241" t="e">
        <v>#N/A</v>
      </c>
      <c r="Y41" s="230" t="e">
        <v>#N/A</v>
      </c>
      <c r="Z41" s="243" t="e">
        <v>#N/A</v>
      </c>
      <c r="AA41" s="241" t="e">
        <v>#N/A</v>
      </c>
      <c r="AB41" s="230" t="e">
        <v>#N/A</v>
      </c>
      <c r="AC41" s="243" t="e">
        <v>#N/A</v>
      </c>
      <c r="AD41" s="241" t="e">
        <v>#N/A</v>
      </c>
      <c r="AE41" s="230" t="e">
        <v>#N/A</v>
      </c>
      <c r="AF41" s="243" t="e">
        <v>#N/A</v>
      </c>
      <c r="AG41" s="241" t="e">
        <v>#N/A</v>
      </c>
      <c r="AH41" s="230" t="e">
        <v>#N/A</v>
      </c>
      <c r="AI41" s="243" t="e">
        <v>#N/A</v>
      </c>
      <c r="AJ41" s="243" t="e">
        <v>#N/A</v>
      </c>
      <c r="AK41" s="230" t="e">
        <v>#N/A</v>
      </c>
      <c r="AL41" s="243" t="e">
        <v>#N/A</v>
      </c>
      <c r="AM41" s="243" t="e">
        <v>#N/A</v>
      </c>
      <c r="AN41" s="230" t="e">
        <v>#N/A</v>
      </c>
      <c r="AO41" s="243" t="e">
        <v>#N/A</v>
      </c>
      <c r="AP41" s="243" t="e">
        <v>#N/A</v>
      </c>
      <c r="AQ41" s="230" t="e">
        <v>#N/A</v>
      </c>
      <c r="AR41" s="243" t="e">
        <v>#N/A</v>
      </c>
      <c r="AS41" s="243" t="e">
        <v>#N/A</v>
      </c>
      <c r="AT41" s="230" t="e">
        <v>#N/A</v>
      </c>
      <c r="AU41" s="243" t="e">
        <v>#N/A</v>
      </c>
      <c r="AV41" s="243" t="e">
        <v>#N/A</v>
      </c>
      <c r="AW41" s="230" t="e">
        <v>#N/A</v>
      </c>
      <c r="AX41" s="243" t="e">
        <v>#N/A</v>
      </c>
      <c r="AY41" s="243" t="e">
        <v>#N/A</v>
      </c>
      <c r="AZ41" s="230" t="e">
        <v>#N/A</v>
      </c>
      <c r="BA41" s="243" t="e">
        <v>#N/A</v>
      </c>
      <c r="BB41" s="243" t="e">
        <v>#N/A</v>
      </c>
      <c r="BC41" s="230" t="e">
        <v>#N/A</v>
      </c>
      <c r="BD41" s="243" t="e">
        <v>#N/A</v>
      </c>
      <c r="BE41" s="243" t="e">
        <v>#N/A</v>
      </c>
      <c r="BF41" s="230" t="e">
        <v>#N/A</v>
      </c>
      <c r="BG41" s="243" t="e">
        <v>#N/A</v>
      </c>
      <c r="BH41" s="243" t="e">
        <v>#N/A</v>
      </c>
      <c r="BI41" s="230" t="e">
        <v>#N/A</v>
      </c>
      <c r="BJ41" s="243">
        <v>22.393460999999999</v>
      </c>
      <c r="BK41" s="243">
        <v>1.917203</v>
      </c>
      <c r="BL41" s="230">
        <v>11.680276423519052</v>
      </c>
      <c r="BM41" s="243">
        <v>22.769774000000002</v>
      </c>
      <c r="BN41" s="243">
        <v>1.8809929999999999</v>
      </c>
      <c r="BO41" s="230">
        <v>12.105188057584479</v>
      </c>
      <c r="BP41" s="243">
        <v>23.264336</v>
      </c>
      <c r="BQ41" s="243">
        <v>1.808243</v>
      </c>
      <c r="BR41" s="230">
        <v>12.86571329185292</v>
      </c>
      <c r="BS41" s="243">
        <v>23.887252</v>
      </c>
      <c r="BT41" s="243">
        <v>1.7209319999999999</v>
      </c>
      <c r="BU41" s="230">
        <v>13.880415960653879</v>
      </c>
      <c r="BV41" s="243">
        <v>24.040872</v>
      </c>
      <c r="BW41" s="243">
        <v>1.658881</v>
      </c>
      <c r="BX41" s="230">
        <v>14.492222166629192</v>
      </c>
      <c r="BY41" s="243">
        <v>24.167292</v>
      </c>
      <c r="BZ41" s="243">
        <v>1.5953139999999999</v>
      </c>
      <c r="CA41" s="230">
        <v>15.148924913841414</v>
      </c>
      <c r="CB41" s="243">
        <v>20.924951</v>
      </c>
      <c r="CC41" s="243">
        <v>1.509838</v>
      </c>
      <c r="CD41" s="230">
        <v>13.859070310854541</v>
      </c>
    </row>
    <row r="42" spans="1:82" s="141" customFormat="1" x14ac:dyDescent="0.2">
      <c r="A42" s="200" t="s">
        <v>366</v>
      </c>
      <c r="B42" s="201" t="s">
        <v>254</v>
      </c>
      <c r="C42" s="201" t="s">
        <v>263</v>
      </c>
      <c r="D42" s="202" t="s">
        <v>113</v>
      </c>
      <c r="E42" s="243" t="e">
        <v>#N/A</v>
      </c>
      <c r="F42" s="241" t="e">
        <v>#N/A</v>
      </c>
      <c r="G42" s="230" t="e">
        <v>#N/A</v>
      </c>
      <c r="H42" s="243" t="e">
        <v>#N/A</v>
      </c>
      <c r="I42" s="241" t="e">
        <v>#N/A</v>
      </c>
      <c r="J42" s="230" t="e">
        <v>#N/A</v>
      </c>
      <c r="K42" s="243" t="e">
        <v>#N/A</v>
      </c>
      <c r="L42" s="241" t="e">
        <v>#N/A</v>
      </c>
      <c r="M42" s="230" t="e">
        <v>#N/A</v>
      </c>
      <c r="N42" s="243" t="e">
        <v>#N/A</v>
      </c>
      <c r="O42" s="241" t="e">
        <v>#N/A</v>
      </c>
      <c r="P42" s="230" t="e">
        <v>#N/A</v>
      </c>
      <c r="Q42" s="243" t="e">
        <v>#N/A</v>
      </c>
      <c r="R42" s="241" t="e">
        <v>#N/A</v>
      </c>
      <c r="S42" s="230" t="e">
        <v>#N/A</v>
      </c>
      <c r="T42" s="243" t="e">
        <v>#N/A</v>
      </c>
      <c r="U42" s="241" t="e">
        <v>#N/A</v>
      </c>
      <c r="V42" s="230" t="e">
        <v>#N/A</v>
      </c>
      <c r="W42" s="243" t="e">
        <v>#N/A</v>
      </c>
      <c r="X42" s="241" t="e">
        <v>#N/A</v>
      </c>
      <c r="Y42" s="230" t="e">
        <v>#N/A</v>
      </c>
      <c r="Z42" s="243" t="e">
        <v>#N/A</v>
      </c>
      <c r="AA42" s="241" t="e">
        <v>#N/A</v>
      </c>
      <c r="AB42" s="230" t="e">
        <v>#N/A</v>
      </c>
      <c r="AC42" s="243" t="e">
        <v>#N/A</v>
      </c>
      <c r="AD42" s="241" t="e">
        <v>#N/A</v>
      </c>
      <c r="AE42" s="230" t="e">
        <v>#N/A</v>
      </c>
      <c r="AF42" s="243" t="e">
        <v>#N/A</v>
      </c>
      <c r="AG42" s="241" t="e">
        <v>#N/A</v>
      </c>
      <c r="AH42" s="230" t="e">
        <v>#N/A</v>
      </c>
      <c r="AI42" s="243" t="e">
        <v>#N/A</v>
      </c>
      <c r="AJ42" s="243" t="e">
        <v>#N/A</v>
      </c>
      <c r="AK42" s="230" t="e">
        <v>#N/A</v>
      </c>
      <c r="AL42" s="243" t="e">
        <v>#N/A</v>
      </c>
      <c r="AM42" s="243" t="e">
        <v>#N/A</v>
      </c>
      <c r="AN42" s="230" t="e">
        <v>#N/A</v>
      </c>
      <c r="AO42" s="243" t="e">
        <v>#N/A</v>
      </c>
      <c r="AP42" s="243" t="e">
        <v>#N/A</v>
      </c>
      <c r="AQ42" s="230" t="e">
        <v>#N/A</v>
      </c>
      <c r="AR42" s="243" t="e">
        <v>#N/A</v>
      </c>
      <c r="AS42" s="243" t="e">
        <v>#N/A</v>
      </c>
      <c r="AT42" s="230" t="e">
        <v>#N/A</v>
      </c>
      <c r="AU42" s="243" t="e">
        <v>#N/A</v>
      </c>
      <c r="AV42" s="243" t="e">
        <v>#N/A</v>
      </c>
      <c r="AW42" s="230" t="e">
        <v>#N/A</v>
      </c>
      <c r="AX42" s="243" t="e">
        <v>#N/A</v>
      </c>
      <c r="AY42" s="243" t="e">
        <v>#N/A</v>
      </c>
      <c r="AZ42" s="230" t="e">
        <v>#N/A</v>
      </c>
      <c r="BA42" s="243" t="e">
        <v>#N/A</v>
      </c>
      <c r="BB42" s="243" t="e">
        <v>#N/A</v>
      </c>
      <c r="BC42" s="230" t="e">
        <v>#N/A</v>
      </c>
      <c r="BD42" s="243" t="e">
        <v>#N/A</v>
      </c>
      <c r="BE42" s="243" t="e">
        <v>#N/A</v>
      </c>
      <c r="BF42" s="230" t="e">
        <v>#N/A</v>
      </c>
      <c r="BG42" s="243" t="e">
        <v>#N/A</v>
      </c>
      <c r="BH42" s="243" t="e">
        <v>#N/A</v>
      </c>
      <c r="BI42" s="230" t="e">
        <v>#N/A</v>
      </c>
      <c r="BJ42" s="243">
        <v>130.05903599999999</v>
      </c>
      <c r="BK42" s="243">
        <v>20.639665999999998</v>
      </c>
      <c r="BL42" s="230">
        <v>6.3014118542422155</v>
      </c>
      <c r="BM42" s="243">
        <v>130.80500699999999</v>
      </c>
      <c r="BN42" s="243">
        <v>20.329452</v>
      </c>
      <c r="BO42" s="230">
        <v>6.434261336704993</v>
      </c>
      <c r="BP42" s="243">
        <v>130.90728100000001</v>
      </c>
      <c r="BQ42" s="243">
        <v>20.059073999999999</v>
      </c>
      <c r="BR42" s="230">
        <v>6.5260879440396913</v>
      </c>
      <c r="BS42" s="243">
        <v>131.298509</v>
      </c>
      <c r="BT42" s="243">
        <v>19.784026999999998</v>
      </c>
      <c r="BU42" s="230">
        <v>6.6365916807533676</v>
      </c>
      <c r="BV42" s="243">
        <v>131.46001100000001</v>
      </c>
      <c r="BW42" s="243">
        <v>19.568957999999999</v>
      </c>
      <c r="BX42" s="230">
        <v>6.7177828783729829</v>
      </c>
      <c r="BY42" s="243">
        <v>132.49221800000001</v>
      </c>
      <c r="BZ42" s="243">
        <v>19.321463000000001</v>
      </c>
      <c r="CA42" s="230">
        <v>6.8572559955734196</v>
      </c>
      <c r="CB42" s="243">
        <v>122.007509</v>
      </c>
      <c r="CC42" s="243">
        <v>18.614515999999998</v>
      </c>
      <c r="CD42" s="230">
        <v>6.554428221501972</v>
      </c>
    </row>
    <row r="43" spans="1:82" s="141" customFormat="1" x14ac:dyDescent="0.2">
      <c r="A43" s="200" t="s">
        <v>367</v>
      </c>
      <c r="B43" s="201" t="s">
        <v>254</v>
      </c>
      <c r="C43" s="201" t="s">
        <v>263</v>
      </c>
      <c r="D43" s="202" t="s">
        <v>114</v>
      </c>
      <c r="E43" s="243" t="e">
        <v>#N/A</v>
      </c>
      <c r="F43" s="241" t="e">
        <v>#N/A</v>
      </c>
      <c r="G43" s="230" t="e">
        <v>#N/A</v>
      </c>
      <c r="H43" s="243" t="e">
        <v>#N/A</v>
      </c>
      <c r="I43" s="241" t="e">
        <v>#N/A</v>
      </c>
      <c r="J43" s="230" t="e">
        <v>#N/A</v>
      </c>
      <c r="K43" s="243" t="e">
        <v>#N/A</v>
      </c>
      <c r="L43" s="241" t="e">
        <v>#N/A</v>
      </c>
      <c r="M43" s="230" t="e">
        <v>#N/A</v>
      </c>
      <c r="N43" s="243" t="e">
        <v>#N/A</v>
      </c>
      <c r="O43" s="241" t="e">
        <v>#N/A</v>
      </c>
      <c r="P43" s="230" t="e">
        <v>#N/A</v>
      </c>
      <c r="Q43" s="243" t="e">
        <v>#N/A</v>
      </c>
      <c r="R43" s="241" t="e">
        <v>#N/A</v>
      </c>
      <c r="S43" s="230" t="e">
        <v>#N/A</v>
      </c>
      <c r="T43" s="243" t="e">
        <v>#N/A</v>
      </c>
      <c r="U43" s="241" t="e">
        <v>#N/A</v>
      </c>
      <c r="V43" s="230" t="e">
        <v>#N/A</v>
      </c>
      <c r="W43" s="243" t="e">
        <v>#N/A</v>
      </c>
      <c r="X43" s="241" t="e">
        <v>#N/A</v>
      </c>
      <c r="Y43" s="230" t="e">
        <v>#N/A</v>
      </c>
      <c r="Z43" s="243" t="e">
        <v>#N/A</v>
      </c>
      <c r="AA43" s="241" t="e">
        <v>#N/A</v>
      </c>
      <c r="AB43" s="230" t="e">
        <v>#N/A</v>
      </c>
      <c r="AC43" s="243" t="e">
        <v>#N/A</v>
      </c>
      <c r="AD43" s="241" t="e">
        <v>#N/A</v>
      </c>
      <c r="AE43" s="230" t="e">
        <v>#N/A</v>
      </c>
      <c r="AF43" s="243" t="e">
        <v>#N/A</v>
      </c>
      <c r="AG43" s="241" t="e">
        <v>#N/A</v>
      </c>
      <c r="AH43" s="230" t="e">
        <v>#N/A</v>
      </c>
      <c r="AI43" s="243" t="e">
        <v>#N/A</v>
      </c>
      <c r="AJ43" s="243" t="e">
        <v>#N/A</v>
      </c>
      <c r="AK43" s="230" t="e">
        <v>#N/A</v>
      </c>
      <c r="AL43" s="243" t="e">
        <v>#N/A</v>
      </c>
      <c r="AM43" s="243" t="e">
        <v>#N/A</v>
      </c>
      <c r="AN43" s="230" t="e">
        <v>#N/A</v>
      </c>
      <c r="AO43" s="243" t="e">
        <v>#N/A</v>
      </c>
      <c r="AP43" s="243" t="e">
        <v>#N/A</v>
      </c>
      <c r="AQ43" s="230" t="e">
        <v>#N/A</v>
      </c>
      <c r="AR43" s="243" t="e">
        <v>#N/A</v>
      </c>
      <c r="AS43" s="243" t="e">
        <v>#N/A</v>
      </c>
      <c r="AT43" s="230" t="e">
        <v>#N/A</v>
      </c>
      <c r="AU43" s="243" t="e">
        <v>#N/A</v>
      </c>
      <c r="AV43" s="243" t="e">
        <v>#N/A</v>
      </c>
      <c r="AW43" s="230" t="e">
        <v>#N/A</v>
      </c>
      <c r="AX43" s="243" t="e">
        <v>#N/A</v>
      </c>
      <c r="AY43" s="243" t="e">
        <v>#N/A</v>
      </c>
      <c r="AZ43" s="230" t="e">
        <v>#N/A</v>
      </c>
      <c r="BA43" s="243" t="e">
        <v>#N/A</v>
      </c>
      <c r="BB43" s="243" t="e">
        <v>#N/A</v>
      </c>
      <c r="BC43" s="230" t="e">
        <v>#N/A</v>
      </c>
      <c r="BD43" s="243" t="e">
        <v>#N/A</v>
      </c>
      <c r="BE43" s="243" t="e">
        <v>#N/A</v>
      </c>
      <c r="BF43" s="230" t="e">
        <v>#N/A</v>
      </c>
      <c r="BG43" s="243" t="e">
        <v>#N/A</v>
      </c>
      <c r="BH43" s="243" t="e">
        <v>#N/A</v>
      </c>
      <c r="BI43" s="230" t="e">
        <v>#N/A</v>
      </c>
      <c r="BJ43" s="243">
        <v>7.016534</v>
      </c>
      <c r="BK43" s="243">
        <v>2.1383209999999999</v>
      </c>
      <c r="BL43" s="230">
        <v>3.2813286686143006</v>
      </c>
      <c r="BM43" s="243">
        <v>6.9715980000000002</v>
      </c>
      <c r="BN43" s="243">
        <v>2.1548509999999998</v>
      </c>
      <c r="BO43" s="230">
        <v>3.2353039722932122</v>
      </c>
      <c r="BP43" s="243">
        <v>6.8958469999999998</v>
      </c>
      <c r="BQ43" s="243">
        <v>2.1638649999999999</v>
      </c>
      <c r="BR43" s="230">
        <v>3.1868194180320861</v>
      </c>
      <c r="BS43" s="243">
        <v>6.8623050000000001</v>
      </c>
      <c r="BT43" s="243">
        <v>2.160577</v>
      </c>
      <c r="BU43" s="230">
        <v>3.1761446132213758</v>
      </c>
      <c r="BV43" s="243">
        <v>6.983714</v>
      </c>
      <c r="BW43" s="243">
        <v>2.146684</v>
      </c>
      <c r="BX43" s="230">
        <v>3.2532566507226961</v>
      </c>
      <c r="BY43" s="243">
        <v>6.8831319999999998</v>
      </c>
      <c r="BZ43" s="243">
        <v>2.1308729999999998</v>
      </c>
      <c r="CA43" s="230">
        <v>3.2301934465357629</v>
      </c>
      <c r="CB43" s="243">
        <v>6.0668810000000004</v>
      </c>
      <c r="CC43" s="243">
        <v>2.1541999999999999</v>
      </c>
      <c r="CD43" s="230">
        <v>2.8163035001392633</v>
      </c>
    </row>
    <row r="44" spans="1:82" s="141" customFormat="1" x14ac:dyDescent="0.2">
      <c r="A44" s="200" t="s">
        <v>368</v>
      </c>
      <c r="B44" s="201" t="s">
        <v>254</v>
      </c>
      <c r="C44" s="201" t="s">
        <v>263</v>
      </c>
      <c r="D44" s="202" t="s">
        <v>115</v>
      </c>
      <c r="E44" s="243" t="e">
        <v>#N/A</v>
      </c>
      <c r="F44" s="241" t="e">
        <v>#N/A</v>
      </c>
      <c r="G44" s="230" t="e">
        <v>#N/A</v>
      </c>
      <c r="H44" s="243" t="e">
        <v>#N/A</v>
      </c>
      <c r="I44" s="241" t="e">
        <v>#N/A</v>
      </c>
      <c r="J44" s="230" t="e">
        <v>#N/A</v>
      </c>
      <c r="K44" s="243" t="e">
        <v>#N/A</v>
      </c>
      <c r="L44" s="241" t="e">
        <v>#N/A</v>
      </c>
      <c r="M44" s="230" t="e">
        <v>#N/A</v>
      </c>
      <c r="N44" s="243" t="e">
        <v>#N/A</v>
      </c>
      <c r="O44" s="241" t="e">
        <v>#N/A</v>
      </c>
      <c r="P44" s="230" t="e">
        <v>#N/A</v>
      </c>
      <c r="Q44" s="243" t="e">
        <v>#N/A</v>
      </c>
      <c r="R44" s="241" t="e">
        <v>#N/A</v>
      </c>
      <c r="S44" s="230" t="e">
        <v>#N/A</v>
      </c>
      <c r="T44" s="243" t="e">
        <v>#N/A</v>
      </c>
      <c r="U44" s="241" t="e">
        <v>#N/A</v>
      </c>
      <c r="V44" s="230" t="e">
        <v>#N/A</v>
      </c>
      <c r="W44" s="243" t="e">
        <v>#N/A</v>
      </c>
      <c r="X44" s="241" t="e">
        <v>#N/A</v>
      </c>
      <c r="Y44" s="230" t="e">
        <v>#N/A</v>
      </c>
      <c r="Z44" s="243" t="e">
        <v>#N/A</v>
      </c>
      <c r="AA44" s="241" t="e">
        <v>#N/A</v>
      </c>
      <c r="AB44" s="230" t="e">
        <v>#N/A</v>
      </c>
      <c r="AC44" s="243" t="e">
        <v>#N/A</v>
      </c>
      <c r="AD44" s="241" t="e">
        <v>#N/A</v>
      </c>
      <c r="AE44" s="230" t="e">
        <v>#N/A</v>
      </c>
      <c r="AF44" s="243" t="e">
        <v>#N/A</v>
      </c>
      <c r="AG44" s="241" t="e">
        <v>#N/A</v>
      </c>
      <c r="AH44" s="230" t="e">
        <v>#N/A</v>
      </c>
      <c r="AI44" s="243" t="e">
        <v>#N/A</v>
      </c>
      <c r="AJ44" s="243" t="e">
        <v>#N/A</v>
      </c>
      <c r="AK44" s="230" t="e">
        <v>#N/A</v>
      </c>
      <c r="AL44" s="243" t="e">
        <v>#N/A</v>
      </c>
      <c r="AM44" s="243" t="e">
        <v>#N/A</v>
      </c>
      <c r="AN44" s="230" t="e">
        <v>#N/A</v>
      </c>
      <c r="AO44" s="243" t="e">
        <v>#N/A</v>
      </c>
      <c r="AP44" s="243" t="e">
        <v>#N/A</v>
      </c>
      <c r="AQ44" s="230" t="e">
        <v>#N/A</v>
      </c>
      <c r="AR44" s="243" t="e">
        <v>#N/A</v>
      </c>
      <c r="AS44" s="243" t="e">
        <v>#N/A</v>
      </c>
      <c r="AT44" s="230" t="e">
        <v>#N/A</v>
      </c>
      <c r="AU44" s="243" t="e">
        <v>#N/A</v>
      </c>
      <c r="AV44" s="243" t="e">
        <v>#N/A</v>
      </c>
      <c r="AW44" s="230" t="e">
        <v>#N/A</v>
      </c>
      <c r="AX44" s="243" t="e">
        <v>#N/A</v>
      </c>
      <c r="AY44" s="243" t="e">
        <v>#N/A</v>
      </c>
      <c r="AZ44" s="230" t="e">
        <v>#N/A</v>
      </c>
      <c r="BA44" s="243" t="e">
        <v>#N/A</v>
      </c>
      <c r="BB44" s="243" t="e">
        <v>#N/A</v>
      </c>
      <c r="BC44" s="230" t="e">
        <v>#N/A</v>
      </c>
      <c r="BD44" s="243" t="e">
        <v>#N/A</v>
      </c>
      <c r="BE44" s="243" t="e">
        <v>#N/A</v>
      </c>
      <c r="BF44" s="230" t="e">
        <v>#N/A</v>
      </c>
      <c r="BG44" s="243" t="e">
        <v>#N/A</v>
      </c>
      <c r="BH44" s="243" t="e">
        <v>#N/A</v>
      </c>
      <c r="BI44" s="230" t="e">
        <v>#N/A</v>
      </c>
      <c r="BJ44" s="243">
        <v>27.288057999999999</v>
      </c>
      <c r="BK44" s="243">
        <v>4.2256020000000003</v>
      </c>
      <c r="BL44" s="230">
        <v>6.4577918128588534</v>
      </c>
      <c r="BM44" s="243">
        <v>27.348844</v>
      </c>
      <c r="BN44" s="243">
        <v>4.282133</v>
      </c>
      <c r="BO44" s="230">
        <v>6.3867339010721995</v>
      </c>
      <c r="BP44" s="243">
        <v>27.730342</v>
      </c>
      <c r="BQ44" s="243">
        <v>4.3791570000000002</v>
      </c>
      <c r="BR44" s="230">
        <v>6.3323470704521441</v>
      </c>
      <c r="BS44" s="243">
        <v>27.780134</v>
      </c>
      <c r="BT44" s="243">
        <v>4.4764239999999997</v>
      </c>
      <c r="BU44" s="230">
        <v>6.2058763870446594</v>
      </c>
      <c r="BV44" s="243">
        <v>27.988268999999999</v>
      </c>
      <c r="BW44" s="243">
        <v>4.5418750000000001</v>
      </c>
      <c r="BX44" s="230">
        <v>6.1622719691757259</v>
      </c>
      <c r="BY44" s="243">
        <v>28.184867000000001</v>
      </c>
      <c r="BZ44" s="243">
        <v>4.5970079999999998</v>
      </c>
      <c r="CA44" s="230">
        <v>6.1311329020963203</v>
      </c>
      <c r="CB44" s="243">
        <v>25.790068000000002</v>
      </c>
      <c r="CC44" s="243">
        <v>4.7234809999999996</v>
      </c>
      <c r="CD44" s="230">
        <v>5.4599707292143238</v>
      </c>
    </row>
    <row r="45" spans="1:82" s="141" customFormat="1" x14ac:dyDescent="0.2">
      <c r="A45" s="200" t="s">
        <v>369</v>
      </c>
      <c r="B45" s="201" t="s">
        <v>254</v>
      </c>
      <c r="C45" s="201" t="s">
        <v>263</v>
      </c>
      <c r="D45" s="202" t="s">
        <v>116</v>
      </c>
      <c r="E45" s="243" t="e">
        <v>#N/A</v>
      </c>
      <c r="F45" s="241" t="e">
        <v>#N/A</v>
      </c>
      <c r="G45" s="230" t="e">
        <v>#N/A</v>
      </c>
      <c r="H45" s="243" t="e">
        <v>#N/A</v>
      </c>
      <c r="I45" s="241" t="e">
        <v>#N/A</v>
      </c>
      <c r="J45" s="230" t="e">
        <v>#N/A</v>
      </c>
      <c r="K45" s="243" t="e">
        <v>#N/A</v>
      </c>
      <c r="L45" s="241" t="e">
        <v>#N/A</v>
      </c>
      <c r="M45" s="230" t="e">
        <v>#N/A</v>
      </c>
      <c r="N45" s="243" t="e">
        <v>#N/A</v>
      </c>
      <c r="O45" s="241" t="e">
        <v>#N/A</v>
      </c>
      <c r="P45" s="230" t="e">
        <v>#N/A</v>
      </c>
      <c r="Q45" s="243" t="e">
        <v>#N/A</v>
      </c>
      <c r="R45" s="241" t="e">
        <v>#N/A</v>
      </c>
      <c r="S45" s="230" t="e">
        <v>#N/A</v>
      </c>
      <c r="T45" s="243" t="e">
        <v>#N/A</v>
      </c>
      <c r="U45" s="241" t="e">
        <v>#N/A</v>
      </c>
      <c r="V45" s="230" t="e">
        <v>#N/A</v>
      </c>
      <c r="W45" s="243" t="e">
        <v>#N/A</v>
      </c>
      <c r="X45" s="241" t="e">
        <v>#N/A</v>
      </c>
      <c r="Y45" s="230" t="e">
        <v>#N/A</v>
      </c>
      <c r="Z45" s="243" t="e">
        <v>#N/A</v>
      </c>
      <c r="AA45" s="241" t="e">
        <v>#N/A</v>
      </c>
      <c r="AB45" s="230" t="e">
        <v>#N/A</v>
      </c>
      <c r="AC45" s="243" t="e">
        <v>#N/A</v>
      </c>
      <c r="AD45" s="241" t="e">
        <v>#N/A</v>
      </c>
      <c r="AE45" s="230" t="e">
        <v>#N/A</v>
      </c>
      <c r="AF45" s="243" t="e">
        <v>#N/A</v>
      </c>
      <c r="AG45" s="241" t="e">
        <v>#N/A</v>
      </c>
      <c r="AH45" s="230" t="e">
        <v>#N/A</v>
      </c>
      <c r="AI45" s="243" t="e">
        <v>#N/A</v>
      </c>
      <c r="AJ45" s="243" t="e">
        <v>#N/A</v>
      </c>
      <c r="AK45" s="230" t="e">
        <v>#N/A</v>
      </c>
      <c r="AL45" s="243" t="e">
        <v>#N/A</v>
      </c>
      <c r="AM45" s="243" t="e">
        <v>#N/A</v>
      </c>
      <c r="AN45" s="230" t="e">
        <v>#N/A</v>
      </c>
      <c r="AO45" s="243" t="e">
        <v>#N/A</v>
      </c>
      <c r="AP45" s="243" t="e">
        <v>#N/A</v>
      </c>
      <c r="AQ45" s="230" t="e">
        <v>#N/A</v>
      </c>
      <c r="AR45" s="243" t="e">
        <v>#N/A</v>
      </c>
      <c r="AS45" s="243" t="e">
        <v>#N/A</v>
      </c>
      <c r="AT45" s="230" t="e">
        <v>#N/A</v>
      </c>
      <c r="AU45" s="243" t="e">
        <v>#N/A</v>
      </c>
      <c r="AV45" s="243" t="e">
        <v>#N/A</v>
      </c>
      <c r="AW45" s="230" t="e">
        <v>#N/A</v>
      </c>
      <c r="AX45" s="243" t="e">
        <v>#N/A</v>
      </c>
      <c r="AY45" s="243" t="e">
        <v>#N/A</v>
      </c>
      <c r="AZ45" s="230" t="e">
        <v>#N/A</v>
      </c>
      <c r="BA45" s="243" t="e">
        <v>#N/A</v>
      </c>
      <c r="BB45" s="243" t="e">
        <v>#N/A</v>
      </c>
      <c r="BC45" s="230" t="e">
        <v>#N/A</v>
      </c>
      <c r="BD45" s="243" t="e">
        <v>#N/A</v>
      </c>
      <c r="BE45" s="243" t="e">
        <v>#N/A</v>
      </c>
      <c r="BF45" s="230" t="e">
        <v>#N/A</v>
      </c>
      <c r="BG45" s="243" t="e">
        <v>#N/A</v>
      </c>
      <c r="BH45" s="243" t="e">
        <v>#N/A</v>
      </c>
      <c r="BI45" s="230" t="e">
        <v>#N/A</v>
      </c>
      <c r="BJ45" s="243">
        <v>12.638163</v>
      </c>
      <c r="BK45" s="243">
        <v>7.6830610000000004</v>
      </c>
      <c r="BL45" s="230">
        <v>1.6449385212482368</v>
      </c>
      <c r="BM45" s="243">
        <v>12.524718999999999</v>
      </c>
      <c r="BN45" s="243">
        <v>7.4611210000000003</v>
      </c>
      <c r="BO45" s="230">
        <v>1.6786645063121211</v>
      </c>
      <c r="BP45" s="243">
        <v>12.224646999999999</v>
      </c>
      <c r="BQ45" s="243">
        <v>7.3094140000000003</v>
      </c>
      <c r="BR45" s="230">
        <v>1.6724524017930846</v>
      </c>
      <c r="BS45" s="243">
        <v>11.774044999999999</v>
      </c>
      <c r="BT45" s="243">
        <v>7.1408379999999996</v>
      </c>
      <c r="BU45" s="230">
        <v>1.6488323919405536</v>
      </c>
      <c r="BV45" s="243">
        <v>11.431196999999999</v>
      </c>
      <c r="BW45" s="243">
        <v>6.9428729999999996</v>
      </c>
      <c r="BX45" s="230">
        <v>1.6464649432590801</v>
      </c>
      <c r="BY45" s="243">
        <v>11.026899</v>
      </c>
      <c r="BZ45" s="243">
        <v>6.7267320000000002</v>
      </c>
      <c r="CA45" s="230">
        <v>1.6392653966294479</v>
      </c>
      <c r="CB45" s="243">
        <v>9.4021290000000004</v>
      </c>
      <c r="CC45" s="243">
        <v>6.1304699999999999</v>
      </c>
      <c r="CD45" s="230">
        <v>1.5336718065662176</v>
      </c>
    </row>
    <row r="46" spans="1:82" s="141" customFormat="1" x14ac:dyDescent="0.2">
      <c r="A46" s="200" t="s">
        <v>370</v>
      </c>
      <c r="B46" s="201" t="s">
        <v>254</v>
      </c>
      <c r="C46" s="201" t="s">
        <v>263</v>
      </c>
      <c r="D46" s="202" t="s">
        <v>279</v>
      </c>
      <c r="E46" s="243" t="e">
        <v>#N/A</v>
      </c>
      <c r="F46" s="241" t="e">
        <v>#N/A</v>
      </c>
      <c r="G46" s="230" t="e">
        <v>#N/A</v>
      </c>
      <c r="H46" s="243" t="e">
        <v>#N/A</v>
      </c>
      <c r="I46" s="241" t="e">
        <v>#N/A</v>
      </c>
      <c r="J46" s="230" t="e">
        <v>#N/A</v>
      </c>
      <c r="K46" s="243" t="e">
        <v>#N/A</v>
      </c>
      <c r="L46" s="241" t="e">
        <v>#N/A</v>
      </c>
      <c r="M46" s="230" t="e">
        <v>#N/A</v>
      </c>
      <c r="N46" s="243" t="e">
        <v>#N/A</v>
      </c>
      <c r="O46" s="241" t="e">
        <v>#N/A</v>
      </c>
      <c r="P46" s="230" t="e">
        <v>#N/A</v>
      </c>
      <c r="Q46" s="243" t="e">
        <v>#N/A</v>
      </c>
      <c r="R46" s="241" t="e">
        <v>#N/A</v>
      </c>
      <c r="S46" s="230" t="e">
        <v>#N/A</v>
      </c>
      <c r="T46" s="243" t="e">
        <v>#N/A</v>
      </c>
      <c r="U46" s="241" t="e">
        <v>#N/A</v>
      </c>
      <c r="V46" s="230" t="e">
        <v>#N/A</v>
      </c>
      <c r="W46" s="243" t="e">
        <v>#N/A</v>
      </c>
      <c r="X46" s="241" t="e">
        <v>#N/A</v>
      </c>
      <c r="Y46" s="230" t="e">
        <v>#N/A</v>
      </c>
      <c r="Z46" s="243" t="e">
        <v>#N/A</v>
      </c>
      <c r="AA46" s="241" t="e">
        <v>#N/A</v>
      </c>
      <c r="AB46" s="230" t="e">
        <v>#N/A</v>
      </c>
      <c r="AC46" s="243" t="e">
        <v>#N/A</v>
      </c>
      <c r="AD46" s="241" t="e">
        <v>#N/A</v>
      </c>
      <c r="AE46" s="230" t="e">
        <v>#N/A</v>
      </c>
      <c r="AF46" s="243" t="e">
        <v>#N/A</v>
      </c>
      <c r="AG46" s="241" t="e">
        <v>#N/A</v>
      </c>
      <c r="AH46" s="230" t="e">
        <v>#N/A</v>
      </c>
      <c r="AI46" s="243" t="e">
        <v>#N/A</v>
      </c>
      <c r="AJ46" s="243" t="e">
        <v>#N/A</v>
      </c>
      <c r="AK46" s="230" t="e">
        <v>#N/A</v>
      </c>
      <c r="AL46" s="243" t="e">
        <v>#N/A</v>
      </c>
      <c r="AM46" s="243" t="e">
        <v>#N/A</v>
      </c>
      <c r="AN46" s="230" t="e">
        <v>#N/A</v>
      </c>
      <c r="AO46" s="243" t="e">
        <v>#N/A</v>
      </c>
      <c r="AP46" s="243" t="e">
        <v>#N/A</v>
      </c>
      <c r="AQ46" s="230" t="e">
        <v>#N/A</v>
      </c>
      <c r="AR46" s="243" t="e">
        <v>#N/A</v>
      </c>
      <c r="AS46" s="243" t="e">
        <v>#N/A</v>
      </c>
      <c r="AT46" s="230" t="e">
        <v>#N/A</v>
      </c>
      <c r="AU46" s="243" t="e">
        <v>#N/A</v>
      </c>
      <c r="AV46" s="243" t="e">
        <v>#N/A</v>
      </c>
      <c r="AW46" s="230" t="e">
        <v>#N/A</v>
      </c>
      <c r="AX46" s="243" t="e">
        <v>#N/A</v>
      </c>
      <c r="AY46" s="243" t="e">
        <v>#N/A</v>
      </c>
      <c r="AZ46" s="230" t="e">
        <v>#N/A</v>
      </c>
      <c r="BA46" s="243" t="e">
        <v>#N/A</v>
      </c>
      <c r="BB46" s="243" t="e">
        <v>#N/A</v>
      </c>
      <c r="BC46" s="230" t="e">
        <v>#N/A</v>
      </c>
      <c r="BD46" s="243" t="e">
        <v>#N/A</v>
      </c>
      <c r="BE46" s="243" t="e">
        <v>#N/A</v>
      </c>
      <c r="BF46" s="230" t="e">
        <v>#N/A</v>
      </c>
      <c r="BG46" s="243" t="e">
        <v>#N/A</v>
      </c>
      <c r="BH46" s="243" t="e">
        <v>#N/A</v>
      </c>
      <c r="BI46" s="230" t="e">
        <v>#N/A</v>
      </c>
      <c r="BJ46" s="243">
        <v>8.8580609999999993</v>
      </c>
      <c r="BK46" s="243">
        <v>2.1862550000000001</v>
      </c>
      <c r="BL46" s="230">
        <v>4.0517053134240966</v>
      </c>
      <c r="BM46" s="243">
        <v>8.6435630000000003</v>
      </c>
      <c r="BN46" s="243">
        <v>2.1863630000000001</v>
      </c>
      <c r="BO46" s="230">
        <v>3.9533979490139561</v>
      </c>
      <c r="BP46" s="243">
        <v>8.5638459999999998</v>
      </c>
      <c r="BQ46" s="243">
        <v>2.1701100000000002</v>
      </c>
      <c r="BR46" s="230">
        <v>3.9462727695831084</v>
      </c>
      <c r="BS46" s="243">
        <v>8.3931470000000008</v>
      </c>
      <c r="BT46" s="243">
        <v>2.1678449999999998</v>
      </c>
      <c r="BU46" s="230">
        <v>3.8716545693995656</v>
      </c>
      <c r="BV46" s="243">
        <v>8.2876589999999997</v>
      </c>
      <c r="BW46" s="243">
        <v>2.1474169999999999</v>
      </c>
      <c r="BX46" s="230">
        <v>3.8593617355176009</v>
      </c>
      <c r="BY46" s="243">
        <v>8.1761750000000006</v>
      </c>
      <c r="BZ46" s="243">
        <v>2.132323</v>
      </c>
      <c r="CA46" s="230">
        <v>3.8343979781674733</v>
      </c>
      <c r="CB46" s="243">
        <v>7.0151919999999999</v>
      </c>
      <c r="CC46" s="243">
        <v>1.9730399999999999</v>
      </c>
      <c r="CD46" s="230">
        <v>3.5555244698536268</v>
      </c>
    </row>
    <row r="47" spans="1:82" s="141" customFormat="1" x14ac:dyDescent="0.2">
      <c r="A47" s="200" t="s">
        <v>371</v>
      </c>
      <c r="B47" s="201" t="s">
        <v>254</v>
      </c>
      <c r="C47" s="201" t="s">
        <v>263</v>
      </c>
      <c r="D47" s="202" t="s">
        <v>108</v>
      </c>
      <c r="E47" s="243" t="e">
        <v>#N/A</v>
      </c>
      <c r="F47" s="241" t="e">
        <v>#N/A</v>
      </c>
      <c r="G47" s="230" t="e">
        <v>#N/A</v>
      </c>
      <c r="H47" s="243" t="e">
        <v>#N/A</v>
      </c>
      <c r="I47" s="241" t="e">
        <v>#N/A</v>
      </c>
      <c r="J47" s="230" t="e">
        <v>#N/A</v>
      </c>
      <c r="K47" s="243" t="e">
        <v>#N/A</v>
      </c>
      <c r="L47" s="241" t="e">
        <v>#N/A</v>
      </c>
      <c r="M47" s="230" t="e">
        <v>#N/A</v>
      </c>
      <c r="N47" s="243" t="e">
        <v>#N/A</v>
      </c>
      <c r="O47" s="241" t="e">
        <v>#N/A</v>
      </c>
      <c r="P47" s="230" t="e">
        <v>#N/A</v>
      </c>
      <c r="Q47" s="243" t="e">
        <v>#N/A</v>
      </c>
      <c r="R47" s="241" t="e">
        <v>#N/A</v>
      </c>
      <c r="S47" s="230" t="e">
        <v>#N/A</v>
      </c>
      <c r="T47" s="243" t="e">
        <v>#N/A</v>
      </c>
      <c r="U47" s="241" t="e">
        <v>#N/A</v>
      </c>
      <c r="V47" s="230" t="e">
        <v>#N/A</v>
      </c>
      <c r="W47" s="243" t="e">
        <v>#N/A</v>
      </c>
      <c r="X47" s="241" t="e">
        <v>#N/A</v>
      </c>
      <c r="Y47" s="230" t="e">
        <v>#N/A</v>
      </c>
      <c r="Z47" s="243" t="e">
        <v>#N/A</v>
      </c>
      <c r="AA47" s="241" t="e">
        <v>#N/A</v>
      </c>
      <c r="AB47" s="230" t="e">
        <v>#N/A</v>
      </c>
      <c r="AC47" s="243" t="e">
        <v>#N/A</v>
      </c>
      <c r="AD47" s="241" t="e">
        <v>#N/A</v>
      </c>
      <c r="AE47" s="230" t="e">
        <v>#N/A</v>
      </c>
      <c r="AF47" s="243" t="e">
        <v>#N/A</v>
      </c>
      <c r="AG47" s="241" t="e">
        <v>#N/A</v>
      </c>
      <c r="AH47" s="230" t="e">
        <v>#N/A</v>
      </c>
      <c r="AI47" s="243" t="e">
        <v>#N/A</v>
      </c>
      <c r="AJ47" s="243" t="e">
        <v>#N/A</v>
      </c>
      <c r="AK47" s="230" t="e">
        <v>#N/A</v>
      </c>
      <c r="AL47" s="243" t="e">
        <v>#N/A</v>
      </c>
      <c r="AM47" s="243" t="e">
        <v>#N/A</v>
      </c>
      <c r="AN47" s="230" t="e">
        <v>#N/A</v>
      </c>
      <c r="AO47" s="243" t="e">
        <v>#N/A</v>
      </c>
      <c r="AP47" s="243" t="e">
        <v>#N/A</v>
      </c>
      <c r="AQ47" s="230" t="e">
        <v>#N/A</v>
      </c>
      <c r="AR47" s="243" t="e">
        <v>#N/A</v>
      </c>
      <c r="AS47" s="243" t="e">
        <v>#N/A</v>
      </c>
      <c r="AT47" s="230" t="e">
        <v>#N/A</v>
      </c>
      <c r="AU47" s="243" t="e">
        <v>#N/A</v>
      </c>
      <c r="AV47" s="243" t="e">
        <v>#N/A</v>
      </c>
      <c r="AW47" s="230" t="e">
        <v>#N/A</v>
      </c>
      <c r="AX47" s="243" t="e">
        <v>#N/A</v>
      </c>
      <c r="AY47" s="243" t="e">
        <v>#N/A</v>
      </c>
      <c r="AZ47" s="230" t="e">
        <v>#N/A</v>
      </c>
      <c r="BA47" s="243" t="e">
        <v>#N/A</v>
      </c>
      <c r="BB47" s="243" t="e">
        <v>#N/A</v>
      </c>
      <c r="BC47" s="230" t="e">
        <v>#N/A</v>
      </c>
      <c r="BD47" s="243" t="e">
        <v>#N/A</v>
      </c>
      <c r="BE47" s="243" t="e">
        <v>#N/A</v>
      </c>
      <c r="BF47" s="230" t="e">
        <v>#N/A</v>
      </c>
      <c r="BG47" s="243" t="e">
        <v>#N/A</v>
      </c>
      <c r="BH47" s="243" t="e">
        <v>#N/A</v>
      </c>
      <c r="BI47" s="230" t="e">
        <v>#N/A</v>
      </c>
      <c r="BJ47" s="243">
        <v>10.200165999999999</v>
      </c>
      <c r="BK47" s="243">
        <v>2.4989340000000002</v>
      </c>
      <c r="BL47" s="230">
        <v>4.0818068824546785</v>
      </c>
      <c r="BM47" s="243">
        <v>10.391336000000001</v>
      </c>
      <c r="BN47" s="243">
        <v>2.4634179999999999</v>
      </c>
      <c r="BO47" s="230">
        <v>4.2182593453486179</v>
      </c>
      <c r="BP47" s="243">
        <v>10.511005000000001</v>
      </c>
      <c r="BQ47" s="243">
        <v>2.416534</v>
      </c>
      <c r="BR47" s="230">
        <v>4.3496201584583547</v>
      </c>
      <c r="BS47" s="243">
        <v>10.635498</v>
      </c>
      <c r="BT47" s="243">
        <v>2.386218</v>
      </c>
      <c r="BU47" s="230">
        <v>4.4570521218094914</v>
      </c>
      <c r="BV47" s="243">
        <v>10.879854</v>
      </c>
      <c r="BW47" s="243">
        <v>2.337523</v>
      </c>
      <c r="BX47" s="230">
        <v>4.6544371969815908</v>
      </c>
      <c r="BY47" s="243">
        <v>11.077856000000001</v>
      </c>
      <c r="BZ47" s="243">
        <v>2.3060679999999998</v>
      </c>
      <c r="CA47" s="230">
        <v>4.8037854911477034</v>
      </c>
      <c r="CB47" s="243">
        <v>9.6798300000000008</v>
      </c>
      <c r="CC47" s="243">
        <v>2.1451760000000002</v>
      </c>
      <c r="CD47" s="230">
        <v>4.5123710129145582</v>
      </c>
    </row>
    <row r="48" spans="1:82" s="141" customFormat="1" x14ac:dyDescent="0.2">
      <c r="A48" s="200" t="s">
        <v>372</v>
      </c>
      <c r="B48" s="201" t="s">
        <v>254</v>
      </c>
      <c r="C48" s="201" t="s">
        <v>263</v>
      </c>
      <c r="D48" s="202" t="s">
        <v>109</v>
      </c>
      <c r="E48" s="243" t="e">
        <v>#N/A</v>
      </c>
      <c r="F48" s="241" t="e">
        <v>#N/A</v>
      </c>
      <c r="G48" s="230" t="e">
        <v>#N/A</v>
      </c>
      <c r="H48" s="243" t="e">
        <v>#N/A</v>
      </c>
      <c r="I48" s="241" t="e">
        <v>#N/A</v>
      </c>
      <c r="J48" s="230" t="e">
        <v>#N/A</v>
      </c>
      <c r="K48" s="243" t="e">
        <v>#N/A</v>
      </c>
      <c r="L48" s="241" t="e">
        <v>#N/A</v>
      </c>
      <c r="M48" s="230" t="e">
        <v>#N/A</v>
      </c>
      <c r="N48" s="243" t="e">
        <v>#N/A</v>
      </c>
      <c r="O48" s="241" t="e">
        <v>#N/A</v>
      </c>
      <c r="P48" s="230" t="e">
        <v>#N/A</v>
      </c>
      <c r="Q48" s="243" t="e">
        <v>#N/A</v>
      </c>
      <c r="R48" s="241" t="e">
        <v>#N/A</v>
      </c>
      <c r="S48" s="230" t="e">
        <v>#N/A</v>
      </c>
      <c r="T48" s="243" t="e">
        <v>#N/A</v>
      </c>
      <c r="U48" s="241" t="e">
        <v>#N/A</v>
      </c>
      <c r="V48" s="230" t="e">
        <v>#N/A</v>
      </c>
      <c r="W48" s="243" t="e">
        <v>#N/A</v>
      </c>
      <c r="X48" s="241" t="e">
        <v>#N/A</v>
      </c>
      <c r="Y48" s="230" t="e">
        <v>#N/A</v>
      </c>
      <c r="Z48" s="243" t="e">
        <v>#N/A</v>
      </c>
      <c r="AA48" s="241" t="e">
        <v>#N/A</v>
      </c>
      <c r="AB48" s="230" t="e">
        <v>#N/A</v>
      </c>
      <c r="AC48" s="243" t="e">
        <v>#N/A</v>
      </c>
      <c r="AD48" s="241" t="e">
        <v>#N/A</v>
      </c>
      <c r="AE48" s="230" t="e">
        <v>#N/A</v>
      </c>
      <c r="AF48" s="243" t="e">
        <v>#N/A</v>
      </c>
      <c r="AG48" s="241" t="e">
        <v>#N/A</v>
      </c>
      <c r="AH48" s="230" t="e">
        <v>#N/A</v>
      </c>
      <c r="AI48" s="243" t="e">
        <v>#N/A</v>
      </c>
      <c r="AJ48" s="243" t="e">
        <v>#N/A</v>
      </c>
      <c r="AK48" s="230" t="e">
        <v>#N/A</v>
      </c>
      <c r="AL48" s="243" t="e">
        <v>#N/A</v>
      </c>
      <c r="AM48" s="243" t="e">
        <v>#N/A</v>
      </c>
      <c r="AN48" s="230" t="e">
        <v>#N/A</v>
      </c>
      <c r="AO48" s="243" t="e">
        <v>#N/A</v>
      </c>
      <c r="AP48" s="243" t="e">
        <v>#N/A</v>
      </c>
      <c r="AQ48" s="230" t="e">
        <v>#N/A</v>
      </c>
      <c r="AR48" s="243" t="e">
        <v>#N/A</v>
      </c>
      <c r="AS48" s="243" t="e">
        <v>#N/A</v>
      </c>
      <c r="AT48" s="230" t="e">
        <v>#N/A</v>
      </c>
      <c r="AU48" s="243" t="e">
        <v>#N/A</v>
      </c>
      <c r="AV48" s="243" t="e">
        <v>#N/A</v>
      </c>
      <c r="AW48" s="230" t="e">
        <v>#N/A</v>
      </c>
      <c r="AX48" s="243" t="e">
        <v>#N/A</v>
      </c>
      <c r="AY48" s="243" t="e">
        <v>#N/A</v>
      </c>
      <c r="AZ48" s="230" t="e">
        <v>#N/A</v>
      </c>
      <c r="BA48" s="243" t="e">
        <v>#N/A</v>
      </c>
      <c r="BB48" s="243" t="e">
        <v>#N/A</v>
      </c>
      <c r="BC48" s="230" t="e">
        <v>#N/A</v>
      </c>
      <c r="BD48" s="243" t="e">
        <v>#N/A</v>
      </c>
      <c r="BE48" s="243" t="e">
        <v>#N/A</v>
      </c>
      <c r="BF48" s="230" t="e">
        <v>#N/A</v>
      </c>
      <c r="BG48" s="243" t="e">
        <v>#N/A</v>
      </c>
      <c r="BH48" s="243" t="e">
        <v>#N/A</v>
      </c>
      <c r="BI48" s="230" t="e">
        <v>#N/A</v>
      </c>
      <c r="BJ48" s="243">
        <v>5.9552259999999997</v>
      </c>
      <c r="BK48" s="243">
        <v>3.8263069999999999</v>
      </c>
      <c r="BL48" s="230">
        <v>1.5563900126152972</v>
      </c>
      <c r="BM48" s="243">
        <v>5.9321760000000001</v>
      </c>
      <c r="BN48" s="243">
        <v>3.8785639999999999</v>
      </c>
      <c r="BO48" s="230">
        <v>1.5294774045239425</v>
      </c>
      <c r="BP48" s="243">
        <v>5.9061320000000004</v>
      </c>
      <c r="BQ48" s="243">
        <v>3.926965</v>
      </c>
      <c r="BR48" s="230">
        <v>1.5039940513857395</v>
      </c>
      <c r="BS48" s="243">
        <v>5.9673660000000002</v>
      </c>
      <c r="BT48" s="243">
        <v>3.9474040000000001</v>
      </c>
      <c r="BU48" s="230">
        <v>1.5117190943718961</v>
      </c>
      <c r="BV48" s="243">
        <v>5.8777169999999996</v>
      </c>
      <c r="BW48" s="243">
        <v>3.931019</v>
      </c>
      <c r="BX48" s="230">
        <v>1.4952145995732913</v>
      </c>
      <c r="BY48" s="243">
        <v>5.8554919999999999</v>
      </c>
      <c r="BZ48" s="243">
        <v>3.9181360000000001</v>
      </c>
      <c r="CA48" s="230">
        <v>1.4944585894925546</v>
      </c>
      <c r="CB48" s="243">
        <v>5.3626259999999997</v>
      </c>
      <c r="CC48" s="243">
        <v>3.938399</v>
      </c>
      <c r="CD48" s="230">
        <v>1.3616258789421791</v>
      </c>
    </row>
    <row r="49" spans="1:82" s="141" customFormat="1" x14ac:dyDescent="0.2">
      <c r="A49" s="200" t="s">
        <v>373</v>
      </c>
      <c r="B49" s="201" t="s">
        <v>254</v>
      </c>
      <c r="C49" s="201" t="s">
        <v>263</v>
      </c>
      <c r="D49" s="202" t="s">
        <v>280</v>
      </c>
      <c r="E49" s="243" t="e">
        <v>#N/A</v>
      </c>
      <c r="F49" s="241" t="e">
        <v>#N/A</v>
      </c>
      <c r="G49" s="230" t="e">
        <v>#N/A</v>
      </c>
      <c r="H49" s="243" t="e">
        <v>#N/A</v>
      </c>
      <c r="I49" s="241" t="e">
        <v>#N/A</v>
      </c>
      <c r="J49" s="230" t="e">
        <v>#N/A</v>
      </c>
      <c r="K49" s="243" t="e">
        <v>#N/A</v>
      </c>
      <c r="L49" s="241" t="e">
        <v>#N/A</v>
      </c>
      <c r="M49" s="230" t="e">
        <v>#N/A</v>
      </c>
      <c r="N49" s="243" t="e">
        <v>#N/A</v>
      </c>
      <c r="O49" s="241" t="e">
        <v>#N/A</v>
      </c>
      <c r="P49" s="230" t="e">
        <v>#N/A</v>
      </c>
      <c r="Q49" s="243" t="e">
        <v>#N/A</v>
      </c>
      <c r="R49" s="241" t="e">
        <v>#N/A</v>
      </c>
      <c r="S49" s="230" t="e">
        <v>#N/A</v>
      </c>
      <c r="T49" s="243" t="e">
        <v>#N/A</v>
      </c>
      <c r="U49" s="241" t="e">
        <v>#N/A</v>
      </c>
      <c r="V49" s="230" t="e">
        <v>#N/A</v>
      </c>
      <c r="W49" s="243" t="e">
        <v>#N/A</v>
      </c>
      <c r="X49" s="241" t="e">
        <v>#N/A</v>
      </c>
      <c r="Y49" s="230" t="e">
        <v>#N/A</v>
      </c>
      <c r="Z49" s="243" t="e">
        <v>#N/A</v>
      </c>
      <c r="AA49" s="241" t="e">
        <v>#N/A</v>
      </c>
      <c r="AB49" s="230" t="e">
        <v>#N/A</v>
      </c>
      <c r="AC49" s="243" t="e">
        <v>#N/A</v>
      </c>
      <c r="AD49" s="241" t="e">
        <v>#N/A</v>
      </c>
      <c r="AE49" s="230" t="e">
        <v>#N/A</v>
      </c>
      <c r="AF49" s="243" t="e">
        <v>#N/A</v>
      </c>
      <c r="AG49" s="241" t="e">
        <v>#N/A</v>
      </c>
      <c r="AH49" s="230" t="e">
        <v>#N/A</v>
      </c>
      <c r="AI49" s="243" t="e">
        <v>#N/A</v>
      </c>
      <c r="AJ49" s="243" t="e">
        <v>#N/A</v>
      </c>
      <c r="AK49" s="230" t="e">
        <v>#N/A</v>
      </c>
      <c r="AL49" s="243" t="e">
        <v>#N/A</v>
      </c>
      <c r="AM49" s="243" t="e">
        <v>#N/A</v>
      </c>
      <c r="AN49" s="230" t="e">
        <v>#N/A</v>
      </c>
      <c r="AO49" s="243" t="e">
        <v>#N/A</v>
      </c>
      <c r="AP49" s="243" t="e">
        <v>#N/A</v>
      </c>
      <c r="AQ49" s="230" t="e">
        <v>#N/A</v>
      </c>
      <c r="AR49" s="243" t="e">
        <v>#N/A</v>
      </c>
      <c r="AS49" s="243" t="e">
        <v>#N/A</v>
      </c>
      <c r="AT49" s="230" t="e">
        <v>#N/A</v>
      </c>
      <c r="AU49" s="243" t="e">
        <v>#N/A</v>
      </c>
      <c r="AV49" s="243" t="e">
        <v>#N/A</v>
      </c>
      <c r="AW49" s="230" t="e">
        <v>#N/A</v>
      </c>
      <c r="AX49" s="243" t="e">
        <v>#N/A</v>
      </c>
      <c r="AY49" s="243" t="e">
        <v>#N/A</v>
      </c>
      <c r="AZ49" s="230" t="e">
        <v>#N/A</v>
      </c>
      <c r="BA49" s="243" t="e">
        <v>#N/A</v>
      </c>
      <c r="BB49" s="243" t="e">
        <v>#N/A</v>
      </c>
      <c r="BC49" s="230" t="e">
        <v>#N/A</v>
      </c>
      <c r="BD49" s="243" t="e">
        <v>#N/A</v>
      </c>
      <c r="BE49" s="243" t="e">
        <v>#N/A</v>
      </c>
      <c r="BF49" s="230" t="e">
        <v>#N/A</v>
      </c>
      <c r="BG49" s="243" t="e">
        <v>#N/A</v>
      </c>
      <c r="BH49" s="243" t="e">
        <v>#N/A</v>
      </c>
      <c r="BI49" s="230" t="e">
        <v>#N/A</v>
      </c>
      <c r="BJ49" s="243">
        <v>2.3931469999999999</v>
      </c>
      <c r="BK49" s="243">
        <v>0.27607399999999999</v>
      </c>
      <c r="BL49" s="230">
        <v>8.6684983011801187</v>
      </c>
      <c r="BM49" s="243">
        <v>2.335779</v>
      </c>
      <c r="BN49" s="243">
        <v>0.26302700000000001</v>
      </c>
      <c r="BO49" s="230">
        <v>8.8803772996688544</v>
      </c>
      <c r="BP49" s="243">
        <v>2.309758</v>
      </c>
      <c r="BQ49" s="243">
        <v>0.25135999999999997</v>
      </c>
      <c r="BR49" s="230">
        <v>9.1890436028007656</v>
      </c>
      <c r="BS49" s="243">
        <v>2.2675930000000002</v>
      </c>
      <c r="BT49" s="243">
        <v>0.240282</v>
      </c>
      <c r="BU49" s="230">
        <v>9.4372154385263993</v>
      </c>
      <c r="BV49" s="243">
        <v>2.2037010000000001</v>
      </c>
      <c r="BW49" s="243">
        <v>0.23016200000000001</v>
      </c>
      <c r="BX49" s="230">
        <v>9.5745648716990637</v>
      </c>
      <c r="BY49" s="243">
        <v>2.2381730000000002</v>
      </c>
      <c r="BZ49" s="243">
        <v>0.21895300000000001</v>
      </c>
      <c r="CA49" s="230">
        <v>10.222161833818218</v>
      </c>
      <c r="CB49" s="243">
        <v>2.0753940000000002</v>
      </c>
      <c r="CC49" s="243">
        <v>0.20329800000000001</v>
      </c>
      <c r="CD49" s="230">
        <v>10.208629696307884</v>
      </c>
    </row>
    <row r="50" spans="1:82" s="141" customFormat="1" x14ac:dyDescent="0.2">
      <c r="A50" s="200" t="s">
        <v>374</v>
      </c>
      <c r="B50" s="201" t="s">
        <v>254</v>
      </c>
      <c r="C50" s="201" t="s">
        <v>263</v>
      </c>
      <c r="D50" s="202" t="s">
        <v>281</v>
      </c>
      <c r="E50" s="243" t="e">
        <v>#N/A</v>
      </c>
      <c r="F50" s="241" t="e">
        <v>#N/A</v>
      </c>
      <c r="G50" s="230" t="e">
        <v>#N/A</v>
      </c>
      <c r="H50" s="243" t="e">
        <v>#N/A</v>
      </c>
      <c r="I50" s="241" t="e">
        <v>#N/A</v>
      </c>
      <c r="J50" s="230" t="e">
        <v>#N/A</v>
      </c>
      <c r="K50" s="243" t="e">
        <v>#N/A</v>
      </c>
      <c r="L50" s="241" t="e">
        <v>#N/A</v>
      </c>
      <c r="M50" s="230" t="e">
        <v>#N/A</v>
      </c>
      <c r="N50" s="243" t="e">
        <v>#N/A</v>
      </c>
      <c r="O50" s="241" t="e">
        <v>#N/A</v>
      </c>
      <c r="P50" s="230" t="e">
        <v>#N/A</v>
      </c>
      <c r="Q50" s="243" t="e">
        <v>#N/A</v>
      </c>
      <c r="R50" s="241" t="e">
        <v>#N/A</v>
      </c>
      <c r="S50" s="230" t="e">
        <v>#N/A</v>
      </c>
      <c r="T50" s="243" t="e">
        <v>#N/A</v>
      </c>
      <c r="U50" s="241" t="e">
        <v>#N/A</v>
      </c>
      <c r="V50" s="230" t="e">
        <v>#N/A</v>
      </c>
      <c r="W50" s="243" t="e">
        <v>#N/A</v>
      </c>
      <c r="X50" s="241" t="e">
        <v>#N/A</v>
      </c>
      <c r="Y50" s="230" t="e">
        <v>#N/A</v>
      </c>
      <c r="Z50" s="243" t="e">
        <v>#N/A</v>
      </c>
      <c r="AA50" s="241" t="e">
        <v>#N/A</v>
      </c>
      <c r="AB50" s="230" t="e">
        <v>#N/A</v>
      </c>
      <c r="AC50" s="243" t="e">
        <v>#N/A</v>
      </c>
      <c r="AD50" s="241" t="e">
        <v>#N/A</v>
      </c>
      <c r="AE50" s="230" t="e">
        <v>#N/A</v>
      </c>
      <c r="AF50" s="243" t="e">
        <v>#N/A</v>
      </c>
      <c r="AG50" s="241" t="e">
        <v>#N/A</v>
      </c>
      <c r="AH50" s="230" t="e">
        <v>#N/A</v>
      </c>
      <c r="AI50" s="243" t="e">
        <v>#N/A</v>
      </c>
      <c r="AJ50" s="243" t="e">
        <v>#N/A</v>
      </c>
      <c r="AK50" s="230" t="e">
        <v>#N/A</v>
      </c>
      <c r="AL50" s="243" t="e">
        <v>#N/A</v>
      </c>
      <c r="AM50" s="243" t="e">
        <v>#N/A</v>
      </c>
      <c r="AN50" s="230" t="e">
        <v>#N/A</v>
      </c>
      <c r="AO50" s="243" t="e">
        <v>#N/A</v>
      </c>
      <c r="AP50" s="243" t="e">
        <v>#N/A</v>
      </c>
      <c r="AQ50" s="230" t="e">
        <v>#N/A</v>
      </c>
      <c r="AR50" s="243" t="e">
        <v>#N/A</v>
      </c>
      <c r="AS50" s="243" t="e">
        <v>#N/A</v>
      </c>
      <c r="AT50" s="230" t="e">
        <v>#N/A</v>
      </c>
      <c r="AU50" s="243" t="e">
        <v>#N/A</v>
      </c>
      <c r="AV50" s="243" t="e">
        <v>#N/A</v>
      </c>
      <c r="AW50" s="230" t="e">
        <v>#N/A</v>
      </c>
      <c r="AX50" s="243" t="e">
        <v>#N/A</v>
      </c>
      <c r="AY50" s="243" t="e">
        <v>#N/A</v>
      </c>
      <c r="AZ50" s="230" t="e">
        <v>#N/A</v>
      </c>
      <c r="BA50" s="243" t="e">
        <v>#N/A</v>
      </c>
      <c r="BB50" s="243" t="e">
        <v>#N/A</v>
      </c>
      <c r="BC50" s="230" t="e">
        <v>#N/A</v>
      </c>
      <c r="BD50" s="243" t="e">
        <v>#N/A</v>
      </c>
      <c r="BE50" s="243" t="e">
        <v>#N/A</v>
      </c>
      <c r="BF50" s="230" t="e">
        <v>#N/A</v>
      </c>
      <c r="BG50" s="243" t="e">
        <v>#N/A</v>
      </c>
      <c r="BH50" s="243" t="e">
        <v>#N/A</v>
      </c>
      <c r="BI50" s="230" t="e">
        <v>#N/A</v>
      </c>
      <c r="BJ50" s="243">
        <v>17.190418999999999</v>
      </c>
      <c r="BK50" s="243">
        <v>4.7735950000000003</v>
      </c>
      <c r="BL50" s="230">
        <v>3.6011473533050036</v>
      </c>
      <c r="BM50" s="243">
        <v>17.018912</v>
      </c>
      <c r="BN50" s="243">
        <v>4.6360380000000001</v>
      </c>
      <c r="BO50" s="230">
        <v>3.6710035595049049</v>
      </c>
      <c r="BP50" s="243">
        <v>17.165537</v>
      </c>
      <c r="BQ50" s="243">
        <v>4.5420150000000001</v>
      </c>
      <c r="BR50" s="230">
        <v>3.7792779196017627</v>
      </c>
      <c r="BS50" s="243">
        <v>16.929832000000001</v>
      </c>
      <c r="BT50" s="243">
        <v>4.4284809999999997</v>
      </c>
      <c r="BU50" s="230">
        <v>3.8229433523594212</v>
      </c>
      <c r="BV50" s="243">
        <v>16.852305000000001</v>
      </c>
      <c r="BW50" s="243">
        <v>4.3028880000000003</v>
      </c>
      <c r="BX50" s="230">
        <v>3.9165102600857842</v>
      </c>
      <c r="BY50" s="243">
        <v>16.583154</v>
      </c>
      <c r="BZ50" s="243">
        <v>4.187951</v>
      </c>
      <c r="CA50" s="230">
        <v>3.9597297103046336</v>
      </c>
      <c r="CB50" s="243">
        <v>15.658549000000001</v>
      </c>
      <c r="CC50" s="243">
        <v>3.8546049999999998</v>
      </c>
      <c r="CD50" s="230">
        <v>4.0622966555587414</v>
      </c>
    </row>
    <row r="51" spans="1:82" s="141" customFormat="1" x14ac:dyDescent="0.2">
      <c r="A51" s="200" t="s">
        <v>375</v>
      </c>
      <c r="B51" s="201" t="s">
        <v>254</v>
      </c>
      <c r="C51" s="201" t="s">
        <v>263</v>
      </c>
      <c r="D51" s="202" t="s">
        <v>110</v>
      </c>
      <c r="E51" s="243" t="e">
        <v>#N/A</v>
      </c>
      <c r="F51" s="241" t="e">
        <v>#N/A</v>
      </c>
      <c r="G51" s="230" t="e">
        <v>#N/A</v>
      </c>
      <c r="H51" s="243" t="e">
        <v>#N/A</v>
      </c>
      <c r="I51" s="241" t="e">
        <v>#N/A</v>
      </c>
      <c r="J51" s="230" t="e">
        <v>#N/A</v>
      </c>
      <c r="K51" s="243" t="e">
        <v>#N/A</v>
      </c>
      <c r="L51" s="241" t="e">
        <v>#N/A</v>
      </c>
      <c r="M51" s="230" t="e">
        <v>#N/A</v>
      </c>
      <c r="N51" s="243" t="e">
        <v>#N/A</v>
      </c>
      <c r="O51" s="241" t="e">
        <v>#N/A</v>
      </c>
      <c r="P51" s="230" t="e">
        <v>#N/A</v>
      </c>
      <c r="Q51" s="243" t="e">
        <v>#N/A</v>
      </c>
      <c r="R51" s="241" t="e">
        <v>#N/A</v>
      </c>
      <c r="S51" s="230" t="e">
        <v>#N/A</v>
      </c>
      <c r="T51" s="243" t="e">
        <v>#N/A</v>
      </c>
      <c r="U51" s="241" t="e">
        <v>#N/A</v>
      </c>
      <c r="V51" s="230" t="e">
        <v>#N/A</v>
      </c>
      <c r="W51" s="243" t="e">
        <v>#N/A</v>
      </c>
      <c r="X51" s="241" t="e">
        <v>#N/A</v>
      </c>
      <c r="Y51" s="230" t="e">
        <v>#N/A</v>
      </c>
      <c r="Z51" s="243" t="e">
        <v>#N/A</v>
      </c>
      <c r="AA51" s="241" t="e">
        <v>#N/A</v>
      </c>
      <c r="AB51" s="230" t="e">
        <v>#N/A</v>
      </c>
      <c r="AC51" s="243" t="e">
        <v>#N/A</v>
      </c>
      <c r="AD51" s="241" t="e">
        <v>#N/A</v>
      </c>
      <c r="AE51" s="230" t="e">
        <v>#N/A</v>
      </c>
      <c r="AF51" s="243" t="e">
        <v>#N/A</v>
      </c>
      <c r="AG51" s="241" t="e">
        <v>#N/A</v>
      </c>
      <c r="AH51" s="230" t="e">
        <v>#N/A</v>
      </c>
      <c r="AI51" s="243" t="e">
        <v>#N/A</v>
      </c>
      <c r="AJ51" s="243" t="e">
        <v>#N/A</v>
      </c>
      <c r="AK51" s="230" t="e">
        <v>#N/A</v>
      </c>
      <c r="AL51" s="243" t="e">
        <v>#N/A</v>
      </c>
      <c r="AM51" s="243" t="e">
        <v>#N/A</v>
      </c>
      <c r="AN51" s="230" t="e">
        <v>#N/A</v>
      </c>
      <c r="AO51" s="243" t="e">
        <v>#N/A</v>
      </c>
      <c r="AP51" s="243" t="e">
        <v>#N/A</v>
      </c>
      <c r="AQ51" s="230" t="e">
        <v>#N/A</v>
      </c>
      <c r="AR51" s="243" t="e">
        <v>#N/A</v>
      </c>
      <c r="AS51" s="243" t="e">
        <v>#N/A</v>
      </c>
      <c r="AT51" s="230" t="e">
        <v>#N/A</v>
      </c>
      <c r="AU51" s="243" t="e">
        <v>#N/A</v>
      </c>
      <c r="AV51" s="243" t="e">
        <v>#N/A</v>
      </c>
      <c r="AW51" s="230" t="e">
        <v>#N/A</v>
      </c>
      <c r="AX51" s="243" t="e">
        <v>#N/A</v>
      </c>
      <c r="AY51" s="243" t="e">
        <v>#N/A</v>
      </c>
      <c r="AZ51" s="230" t="e">
        <v>#N/A</v>
      </c>
      <c r="BA51" s="243" t="e">
        <v>#N/A</v>
      </c>
      <c r="BB51" s="243" t="e">
        <v>#N/A</v>
      </c>
      <c r="BC51" s="230" t="e">
        <v>#N/A</v>
      </c>
      <c r="BD51" s="243" t="e">
        <v>#N/A</v>
      </c>
      <c r="BE51" s="243" t="e">
        <v>#N/A</v>
      </c>
      <c r="BF51" s="230" t="e">
        <v>#N/A</v>
      </c>
      <c r="BG51" s="243" t="e">
        <v>#N/A</v>
      </c>
      <c r="BH51" s="243" t="e">
        <v>#N/A</v>
      </c>
      <c r="BI51" s="230" t="e">
        <v>#N/A</v>
      </c>
      <c r="BJ51" s="243">
        <v>4.8024820000000004</v>
      </c>
      <c r="BK51" s="243">
        <v>2.447937</v>
      </c>
      <c r="BL51" s="230">
        <v>1.961848691367466</v>
      </c>
      <c r="BM51" s="243">
        <v>4.8264389999999997</v>
      </c>
      <c r="BN51" s="243">
        <v>2.4344109999999999</v>
      </c>
      <c r="BO51" s="230">
        <v>1.9825900392333093</v>
      </c>
      <c r="BP51" s="243">
        <v>4.8548840000000002</v>
      </c>
      <c r="BQ51" s="243">
        <v>2.4113310000000001</v>
      </c>
      <c r="BR51" s="230">
        <v>2.0133627444759763</v>
      </c>
      <c r="BS51" s="243">
        <v>4.8710899999999997</v>
      </c>
      <c r="BT51" s="243">
        <v>2.3597480000000002</v>
      </c>
      <c r="BU51" s="230">
        <v>2.0642416054595656</v>
      </c>
      <c r="BV51" s="243">
        <v>4.9264760000000001</v>
      </c>
      <c r="BW51" s="243">
        <v>2.333062</v>
      </c>
      <c r="BX51" s="230">
        <v>2.111592405173973</v>
      </c>
      <c r="BY51" s="243">
        <v>5.0084479999999996</v>
      </c>
      <c r="BZ51" s="243">
        <v>2.2842899999999999</v>
      </c>
      <c r="CA51" s="230">
        <v>2.1925622403460157</v>
      </c>
      <c r="CB51" s="243">
        <v>4.6797139999999997</v>
      </c>
      <c r="CC51" s="243">
        <v>2.1563859999999999</v>
      </c>
      <c r="CD51" s="230">
        <v>2.1701652672573464</v>
      </c>
    </row>
    <row r="52" spans="1:82" s="141" customFormat="1" x14ac:dyDescent="0.2">
      <c r="A52" s="200" t="s">
        <v>376</v>
      </c>
      <c r="B52" s="201" t="s">
        <v>254</v>
      </c>
      <c r="C52" s="201" t="s">
        <v>263</v>
      </c>
      <c r="D52" s="202" t="s">
        <v>111</v>
      </c>
      <c r="E52" s="243" t="e">
        <v>#N/A</v>
      </c>
      <c r="F52" s="241" t="e">
        <v>#N/A</v>
      </c>
      <c r="G52" s="230" t="e">
        <v>#N/A</v>
      </c>
      <c r="H52" s="243" t="e">
        <v>#N/A</v>
      </c>
      <c r="I52" s="241" t="e">
        <v>#N/A</v>
      </c>
      <c r="J52" s="230" t="e">
        <v>#N/A</v>
      </c>
      <c r="K52" s="243" t="e">
        <v>#N/A</v>
      </c>
      <c r="L52" s="241" t="e">
        <v>#N/A</v>
      </c>
      <c r="M52" s="230" t="e">
        <v>#N/A</v>
      </c>
      <c r="N52" s="243" t="e">
        <v>#N/A</v>
      </c>
      <c r="O52" s="241" t="e">
        <v>#N/A</v>
      </c>
      <c r="P52" s="230" t="e">
        <v>#N/A</v>
      </c>
      <c r="Q52" s="243" t="e">
        <v>#N/A</v>
      </c>
      <c r="R52" s="241" t="e">
        <v>#N/A</v>
      </c>
      <c r="S52" s="230" t="e">
        <v>#N/A</v>
      </c>
      <c r="T52" s="243" t="e">
        <v>#N/A</v>
      </c>
      <c r="U52" s="241" t="e">
        <v>#N/A</v>
      </c>
      <c r="V52" s="230" t="e">
        <v>#N/A</v>
      </c>
      <c r="W52" s="243" t="e">
        <v>#N/A</v>
      </c>
      <c r="X52" s="241" t="e">
        <v>#N/A</v>
      </c>
      <c r="Y52" s="230" t="e">
        <v>#N/A</v>
      </c>
      <c r="Z52" s="243" t="e">
        <v>#N/A</v>
      </c>
      <c r="AA52" s="241" t="e">
        <v>#N/A</v>
      </c>
      <c r="AB52" s="230" t="e">
        <v>#N/A</v>
      </c>
      <c r="AC52" s="243" t="e">
        <v>#N/A</v>
      </c>
      <c r="AD52" s="241" t="e">
        <v>#N/A</v>
      </c>
      <c r="AE52" s="230" t="e">
        <v>#N/A</v>
      </c>
      <c r="AF52" s="243" t="e">
        <v>#N/A</v>
      </c>
      <c r="AG52" s="241" t="e">
        <v>#N/A</v>
      </c>
      <c r="AH52" s="230" t="e">
        <v>#N/A</v>
      </c>
      <c r="AI52" s="243" t="e">
        <v>#N/A</v>
      </c>
      <c r="AJ52" s="243" t="e">
        <v>#N/A</v>
      </c>
      <c r="AK52" s="230" t="e">
        <v>#N/A</v>
      </c>
      <c r="AL52" s="243" t="e">
        <v>#N/A</v>
      </c>
      <c r="AM52" s="243" t="e">
        <v>#N/A</v>
      </c>
      <c r="AN52" s="230" t="e">
        <v>#N/A</v>
      </c>
      <c r="AO52" s="243" t="e">
        <v>#N/A</v>
      </c>
      <c r="AP52" s="243" t="e">
        <v>#N/A</v>
      </c>
      <c r="AQ52" s="230" t="e">
        <v>#N/A</v>
      </c>
      <c r="AR52" s="243" t="e">
        <v>#N/A</v>
      </c>
      <c r="AS52" s="243" t="e">
        <v>#N/A</v>
      </c>
      <c r="AT52" s="230" t="e">
        <v>#N/A</v>
      </c>
      <c r="AU52" s="243" t="e">
        <v>#N/A</v>
      </c>
      <c r="AV52" s="243" t="e">
        <v>#N/A</v>
      </c>
      <c r="AW52" s="230" t="e">
        <v>#N/A</v>
      </c>
      <c r="AX52" s="243" t="e">
        <v>#N/A</v>
      </c>
      <c r="AY52" s="243" t="e">
        <v>#N/A</v>
      </c>
      <c r="AZ52" s="230" t="e">
        <v>#N/A</v>
      </c>
      <c r="BA52" s="243" t="e">
        <v>#N/A</v>
      </c>
      <c r="BB52" s="243" t="e">
        <v>#N/A</v>
      </c>
      <c r="BC52" s="230" t="e">
        <v>#N/A</v>
      </c>
      <c r="BD52" s="243" t="e">
        <v>#N/A</v>
      </c>
      <c r="BE52" s="243" t="e">
        <v>#N/A</v>
      </c>
      <c r="BF52" s="230" t="e">
        <v>#N/A</v>
      </c>
      <c r="BG52" s="243" t="e">
        <v>#N/A</v>
      </c>
      <c r="BH52" s="243" t="e">
        <v>#N/A</v>
      </c>
      <c r="BI52" s="230" t="e">
        <v>#N/A</v>
      </c>
      <c r="BJ52" s="243">
        <v>12.075169000000001</v>
      </c>
      <c r="BK52" s="243">
        <v>5.2671359999999998</v>
      </c>
      <c r="BL52" s="230">
        <v>2.292549309529885</v>
      </c>
      <c r="BM52" s="243">
        <v>11.928333</v>
      </c>
      <c r="BN52" s="243">
        <v>5.1550159999999998</v>
      </c>
      <c r="BO52" s="230">
        <v>2.3139274446480864</v>
      </c>
      <c r="BP52" s="243">
        <v>11.810726000000001</v>
      </c>
      <c r="BQ52" s="243">
        <v>5.0586849999999997</v>
      </c>
      <c r="BR52" s="230">
        <v>2.3347423292812266</v>
      </c>
      <c r="BS52" s="243">
        <v>11.712835999999999</v>
      </c>
      <c r="BT52" s="243">
        <v>4.9775580000000001</v>
      </c>
      <c r="BU52" s="230">
        <v>2.3531289841323795</v>
      </c>
      <c r="BV52" s="243">
        <v>11.434499000000001</v>
      </c>
      <c r="BW52" s="243">
        <v>4.8621819999999998</v>
      </c>
      <c r="BX52" s="230">
        <v>2.351721716710728</v>
      </c>
      <c r="BY52" s="243">
        <v>11.228341</v>
      </c>
      <c r="BZ52" s="243">
        <v>4.7344189999999999</v>
      </c>
      <c r="CA52" s="230">
        <v>2.3716407440913025</v>
      </c>
      <c r="CB52" s="243">
        <v>10.275199000000001</v>
      </c>
      <c r="CC52" s="243">
        <v>4.5239989999999999</v>
      </c>
      <c r="CD52" s="230">
        <v>2.2712646488206563</v>
      </c>
    </row>
    <row r="53" spans="1:82" s="141" customFormat="1" ht="12" x14ac:dyDescent="0.2">
      <c r="A53" s="200"/>
      <c r="B53" s="201"/>
      <c r="C53" s="201"/>
      <c r="D53" s="201"/>
      <c r="E53" s="221"/>
      <c r="F53" s="221"/>
      <c r="G53" s="235"/>
      <c r="H53" s="221"/>
      <c r="I53" s="221"/>
      <c r="J53" s="235"/>
      <c r="K53" s="221"/>
      <c r="L53" s="221"/>
      <c r="M53" s="235"/>
      <c r="N53" s="221"/>
      <c r="O53" s="221"/>
      <c r="P53" s="235"/>
      <c r="Q53" s="221"/>
      <c r="R53" s="221"/>
      <c r="S53" s="235"/>
      <c r="T53" s="221"/>
      <c r="U53" s="221"/>
      <c r="V53" s="235"/>
      <c r="W53" s="221"/>
      <c r="X53" s="221"/>
      <c r="Y53" s="235"/>
      <c r="Z53" s="221"/>
      <c r="AA53" s="221"/>
      <c r="AB53" s="235"/>
      <c r="AC53" s="221"/>
      <c r="AD53" s="221"/>
      <c r="AE53" s="235"/>
      <c r="AF53" s="221"/>
      <c r="AG53" s="221"/>
      <c r="AH53" s="235"/>
    </row>
    <row r="54" spans="1:82" s="141" customFormat="1" ht="12" x14ac:dyDescent="0.2">
      <c r="A54" s="200"/>
      <c r="B54" s="201"/>
      <c r="C54" s="201"/>
      <c r="D54" s="201"/>
      <c r="E54" s="221"/>
      <c r="F54" s="221"/>
      <c r="G54" s="235"/>
      <c r="H54" s="221"/>
      <c r="I54" s="221"/>
      <c r="J54" s="235"/>
      <c r="K54" s="221"/>
      <c r="L54" s="221"/>
      <c r="M54" s="235"/>
      <c r="N54" s="221"/>
      <c r="O54" s="221"/>
      <c r="P54" s="235"/>
      <c r="Q54" s="221"/>
      <c r="R54" s="221"/>
      <c r="S54" s="235"/>
      <c r="T54" s="221"/>
      <c r="U54" s="221"/>
      <c r="V54" s="235"/>
      <c r="W54" s="221"/>
      <c r="X54" s="221"/>
      <c r="Y54" s="235"/>
      <c r="Z54" s="221"/>
      <c r="AA54" s="221"/>
      <c r="AB54" s="235"/>
      <c r="AC54" s="221"/>
      <c r="AD54" s="221"/>
      <c r="AE54" s="235"/>
      <c r="AF54" s="221"/>
      <c r="AG54" s="221"/>
      <c r="AH54" s="235"/>
    </row>
    <row r="55" spans="1:82" s="141" customFormat="1" ht="12" x14ac:dyDescent="0.2">
      <c r="A55" s="200"/>
      <c r="B55" s="201"/>
      <c r="C55" s="201"/>
      <c r="D55" s="201" t="s">
        <v>283</v>
      </c>
      <c r="E55" s="221"/>
      <c r="F55" s="221"/>
      <c r="G55" s="235"/>
      <c r="H55" s="221"/>
      <c r="I55" s="221"/>
      <c r="J55" s="235"/>
      <c r="K55" s="221"/>
      <c r="L55" s="221"/>
      <c r="M55" s="235"/>
      <c r="N55" s="221"/>
      <c r="O55" s="221"/>
      <c r="P55" s="235"/>
      <c r="Q55" s="221"/>
      <c r="R55" s="221"/>
      <c r="S55" s="235"/>
      <c r="T55" s="221"/>
      <c r="U55" s="221"/>
      <c r="V55" s="235"/>
      <c r="W55" s="221"/>
      <c r="X55" s="221"/>
      <c r="Y55" s="235"/>
      <c r="Z55" s="221"/>
      <c r="AA55" s="221"/>
      <c r="AB55" s="235"/>
      <c r="AC55" s="221"/>
      <c r="AD55" s="221"/>
      <c r="AE55" s="235"/>
      <c r="AF55" s="221"/>
      <c r="AG55" s="221"/>
      <c r="AH55" s="235"/>
    </row>
    <row r="56" spans="1:82" s="141" customFormat="1" x14ac:dyDescent="0.2">
      <c r="A56" s="200"/>
      <c r="B56" s="201"/>
      <c r="C56" s="201"/>
      <c r="D56" s="201" t="s">
        <v>285</v>
      </c>
      <c r="E56" s="218"/>
      <c r="F56" s="218"/>
      <c r="G56" s="231"/>
      <c r="H56" s="218"/>
      <c r="I56" s="218"/>
      <c r="J56" s="231"/>
      <c r="K56" s="218"/>
      <c r="L56" s="218"/>
      <c r="M56" s="231"/>
      <c r="N56" s="218"/>
      <c r="O56" s="218"/>
      <c r="P56" s="231"/>
      <c r="Q56" s="218"/>
      <c r="R56" s="218"/>
      <c r="S56" s="231"/>
      <c r="T56" s="218"/>
      <c r="U56" s="218"/>
      <c r="V56" s="231"/>
      <c r="W56" s="218"/>
      <c r="X56" s="218"/>
      <c r="Y56" s="231"/>
      <c r="Z56" s="218"/>
      <c r="AA56" s="218"/>
      <c r="AB56" s="231"/>
      <c r="AC56" s="218"/>
      <c r="AD56" s="218"/>
      <c r="AE56" s="231"/>
      <c r="AF56" s="218"/>
      <c r="AG56" s="218"/>
      <c r="AH56" s="231"/>
    </row>
    <row r="57" spans="1:82" s="141" customFormat="1" ht="12" x14ac:dyDescent="0.2">
      <c r="A57" s="200"/>
      <c r="B57" s="201"/>
      <c r="C57" s="201"/>
      <c r="D57" s="201" t="s">
        <v>264</v>
      </c>
      <c r="E57" s="221"/>
      <c r="F57" s="221"/>
      <c r="G57" s="235"/>
      <c r="H57" s="221"/>
      <c r="I57" s="221"/>
      <c r="J57" s="235"/>
      <c r="K57" s="221"/>
      <c r="L57" s="221"/>
      <c r="M57" s="235"/>
      <c r="N57" s="221"/>
      <c r="O57" s="221"/>
      <c r="P57" s="235"/>
      <c r="Q57" s="221"/>
      <c r="R57" s="221"/>
      <c r="S57" s="235"/>
      <c r="T57" s="221"/>
      <c r="U57" s="221"/>
      <c r="V57" s="235"/>
      <c r="W57" s="221"/>
      <c r="X57" s="221"/>
      <c r="Y57" s="235"/>
      <c r="Z57" s="221"/>
      <c r="AA57" s="221"/>
      <c r="AB57" s="235"/>
      <c r="AC57" s="221"/>
      <c r="AD57" s="221"/>
      <c r="AE57" s="235"/>
      <c r="AF57" s="221"/>
      <c r="AG57" s="221"/>
      <c r="AH57" s="235"/>
    </row>
    <row r="58" spans="1:82" s="141" customFormat="1" ht="12" x14ac:dyDescent="0.2">
      <c r="A58" s="200"/>
      <c r="B58" s="201"/>
      <c r="C58" s="201"/>
      <c r="D58" s="201" t="s">
        <v>265</v>
      </c>
      <c r="E58" s="221"/>
      <c r="F58" s="221"/>
      <c r="G58" s="235"/>
      <c r="H58" s="221"/>
      <c r="I58" s="221"/>
      <c r="J58" s="235"/>
      <c r="K58" s="221"/>
      <c r="L58" s="221"/>
      <c r="M58" s="235"/>
      <c r="N58" s="221"/>
      <c r="O58" s="221"/>
      <c r="P58" s="235"/>
      <c r="Q58" s="221"/>
      <c r="R58" s="221"/>
      <c r="S58" s="235"/>
      <c r="T58" s="221"/>
      <c r="U58" s="221"/>
      <c r="V58" s="235"/>
      <c r="W58" s="221"/>
      <c r="X58" s="221"/>
      <c r="Y58" s="235"/>
      <c r="Z58" s="221"/>
      <c r="AA58" s="221"/>
      <c r="AB58" s="235"/>
      <c r="AC58" s="221"/>
      <c r="AD58" s="221"/>
      <c r="AE58" s="235"/>
      <c r="AF58" s="221"/>
      <c r="AG58" s="221"/>
      <c r="AH58" s="235"/>
    </row>
    <row r="59" spans="1:82" s="141" customFormat="1" ht="12" x14ac:dyDescent="0.2">
      <c r="A59" s="200"/>
      <c r="B59" s="201"/>
      <c r="C59" s="201"/>
      <c r="D59" s="201"/>
      <c r="E59" s="219" t="s">
        <v>256</v>
      </c>
      <c r="F59" s="219" t="s">
        <v>257</v>
      </c>
      <c r="G59" s="233" t="s">
        <v>258</v>
      </c>
      <c r="H59" s="219" t="s">
        <v>256</v>
      </c>
      <c r="I59" s="219" t="s">
        <v>257</v>
      </c>
      <c r="J59" s="233" t="s">
        <v>258</v>
      </c>
      <c r="K59" s="219" t="s">
        <v>256</v>
      </c>
      <c r="L59" s="219" t="s">
        <v>257</v>
      </c>
      <c r="M59" s="233" t="s">
        <v>258</v>
      </c>
      <c r="N59" s="219" t="s">
        <v>256</v>
      </c>
      <c r="O59" s="219" t="s">
        <v>257</v>
      </c>
      <c r="P59" s="233" t="s">
        <v>258</v>
      </c>
      <c r="Q59" s="247" t="s">
        <v>256</v>
      </c>
      <c r="R59" s="247" t="s">
        <v>257</v>
      </c>
      <c r="S59" s="233" t="s">
        <v>258</v>
      </c>
      <c r="T59" s="219" t="s">
        <v>256</v>
      </c>
      <c r="U59" s="219" t="s">
        <v>257</v>
      </c>
      <c r="V59" s="233" t="s">
        <v>258</v>
      </c>
      <c r="W59" s="219" t="s">
        <v>256</v>
      </c>
      <c r="X59" s="219" t="s">
        <v>257</v>
      </c>
      <c r="Y59" s="233" t="s">
        <v>258</v>
      </c>
      <c r="Z59" s="219" t="s">
        <v>256</v>
      </c>
      <c r="AA59" s="219" t="s">
        <v>257</v>
      </c>
      <c r="AB59" s="233" t="s">
        <v>258</v>
      </c>
      <c r="AC59" s="219" t="s">
        <v>301</v>
      </c>
      <c r="AD59" s="219" t="s">
        <v>302</v>
      </c>
      <c r="AE59" s="233" t="s">
        <v>258</v>
      </c>
      <c r="AF59" s="219" t="s">
        <v>301</v>
      </c>
      <c r="AG59" s="219" t="s">
        <v>302</v>
      </c>
      <c r="AH59" s="233" t="s">
        <v>258</v>
      </c>
      <c r="AI59" s="216" t="s">
        <v>301</v>
      </c>
      <c r="AJ59" s="216" t="s">
        <v>302</v>
      </c>
      <c r="AK59" s="228" t="s">
        <v>258</v>
      </c>
      <c r="AL59" s="216" t="s">
        <v>301</v>
      </c>
      <c r="AM59" s="216" t="s">
        <v>302</v>
      </c>
      <c r="AN59" s="228" t="s">
        <v>258</v>
      </c>
      <c r="AO59" s="216" t="s">
        <v>301</v>
      </c>
      <c r="AP59" s="216" t="s">
        <v>302</v>
      </c>
      <c r="AQ59" s="228" t="s">
        <v>258</v>
      </c>
      <c r="AR59" s="216" t="s">
        <v>301</v>
      </c>
      <c r="AS59" s="216" t="s">
        <v>302</v>
      </c>
      <c r="AT59" s="228" t="s">
        <v>258</v>
      </c>
      <c r="AU59" s="216" t="s">
        <v>301</v>
      </c>
      <c r="AV59" s="216" t="s">
        <v>302</v>
      </c>
      <c r="AW59" s="228" t="s">
        <v>258</v>
      </c>
      <c r="AX59" s="216" t="s">
        <v>301</v>
      </c>
      <c r="AY59" s="216" t="s">
        <v>302</v>
      </c>
      <c r="AZ59" s="228" t="s">
        <v>258</v>
      </c>
      <c r="BA59" s="216" t="s">
        <v>301</v>
      </c>
      <c r="BB59" s="216" t="s">
        <v>302</v>
      </c>
      <c r="BC59" s="228" t="s">
        <v>258</v>
      </c>
      <c r="BD59" s="216" t="s">
        <v>301</v>
      </c>
      <c r="BE59" s="216" t="s">
        <v>302</v>
      </c>
      <c r="BF59" s="228" t="s">
        <v>258</v>
      </c>
      <c r="BG59" s="216" t="s">
        <v>301</v>
      </c>
      <c r="BH59" s="216" t="s">
        <v>302</v>
      </c>
      <c r="BI59" s="228" t="s">
        <v>258</v>
      </c>
      <c r="BJ59" s="216" t="s">
        <v>301</v>
      </c>
      <c r="BK59" s="216" t="s">
        <v>302</v>
      </c>
      <c r="BL59" s="228" t="s">
        <v>258</v>
      </c>
      <c r="BM59" s="216" t="s">
        <v>301</v>
      </c>
      <c r="BN59" s="216" t="s">
        <v>302</v>
      </c>
      <c r="BO59" s="228" t="s">
        <v>258</v>
      </c>
      <c r="BP59" s="216" t="s">
        <v>301</v>
      </c>
      <c r="BQ59" s="216" t="s">
        <v>302</v>
      </c>
      <c r="BR59" s="228" t="s">
        <v>258</v>
      </c>
      <c r="BS59" s="216" t="s">
        <v>301</v>
      </c>
      <c r="BT59" s="216" t="s">
        <v>302</v>
      </c>
      <c r="BU59" s="228" t="s">
        <v>258</v>
      </c>
      <c r="BV59" s="216" t="s">
        <v>301</v>
      </c>
      <c r="BW59" s="216" t="s">
        <v>302</v>
      </c>
      <c r="BX59" s="228" t="s">
        <v>258</v>
      </c>
      <c r="BY59" s="216" t="s">
        <v>301</v>
      </c>
      <c r="BZ59" s="216" t="s">
        <v>302</v>
      </c>
      <c r="CA59" s="228" t="s">
        <v>258</v>
      </c>
      <c r="CB59" s="216" t="s">
        <v>301</v>
      </c>
      <c r="CC59" s="216" t="s">
        <v>302</v>
      </c>
      <c r="CD59" s="228" t="s">
        <v>258</v>
      </c>
    </row>
    <row r="60" spans="1:82" s="141" customFormat="1" ht="12" x14ac:dyDescent="0.2">
      <c r="A60" s="200"/>
      <c r="B60" s="201"/>
      <c r="C60" s="201"/>
      <c r="D60" s="201"/>
      <c r="E60" s="219" t="s">
        <v>316</v>
      </c>
      <c r="F60" s="219" t="s">
        <v>316</v>
      </c>
      <c r="G60" s="219" t="s">
        <v>316</v>
      </c>
      <c r="H60" s="219" t="s">
        <v>317</v>
      </c>
      <c r="I60" s="219" t="s">
        <v>317</v>
      </c>
      <c r="J60" s="219" t="s">
        <v>317</v>
      </c>
      <c r="K60" s="219" t="s">
        <v>318</v>
      </c>
      <c r="L60" s="219" t="s">
        <v>318</v>
      </c>
      <c r="M60" s="219" t="s">
        <v>318</v>
      </c>
      <c r="N60" s="219" t="s">
        <v>319</v>
      </c>
      <c r="O60" s="219" t="s">
        <v>319</v>
      </c>
      <c r="P60" s="219" t="s">
        <v>319</v>
      </c>
      <c r="Q60" s="219" t="s">
        <v>320</v>
      </c>
      <c r="R60" s="219" t="s">
        <v>320</v>
      </c>
      <c r="S60" s="219" t="s">
        <v>320</v>
      </c>
      <c r="T60" s="219" t="s">
        <v>259</v>
      </c>
      <c r="U60" s="219" t="s">
        <v>259</v>
      </c>
      <c r="V60" s="219" t="s">
        <v>259</v>
      </c>
      <c r="W60" s="219" t="s">
        <v>272</v>
      </c>
      <c r="X60" s="219" t="s">
        <v>272</v>
      </c>
      <c r="Y60" s="219" t="s">
        <v>272</v>
      </c>
      <c r="Z60" s="219" t="s">
        <v>284</v>
      </c>
      <c r="AA60" s="219" t="s">
        <v>284</v>
      </c>
      <c r="AB60" s="219" t="s">
        <v>284</v>
      </c>
      <c r="AC60" s="219" t="s">
        <v>300</v>
      </c>
      <c r="AD60" s="219" t="s">
        <v>300</v>
      </c>
      <c r="AE60" s="219" t="s">
        <v>300</v>
      </c>
      <c r="AF60" s="219" t="s">
        <v>307</v>
      </c>
      <c r="AG60" s="219" t="s">
        <v>307</v>
      </c>
      <c r="AH60" s="219" t="s">
        <v>307</v>
      </c>
      <c r="AI60" s="219" t="s">
        <v>313</v>
      </c>
      <c r="AJ60" s="219" t="s">
        <v>313</v>
      </c>
      <c r="AK60" s="219" t="s">
        <v>313</v>
      </c>
      <c r="AL60" s="219" t="s">
        <v>315</v>
      </c>
      <c r="AM60" s="219" t="s">
        <v>315</v>
      </c>
      <c r="AN60" s="219" t="s">
        <v>315</v>
      </c>
      <c r="AO60" s="219" t="s">
        <v>322</v>
      </c>
      <c r="AP60" s="219" t="s">
        <v>322</v>
      </c>
      <c r="AQ60" s="219" t="s">
        <v>322</v>
      </c>
      <c r="AR60" s="219" t="s">
        <v>323</v>
      </c>
      <c r="AS60" s="219" t="s">
        <v>323</v>
      </c>
      <c r="AT60" s="219" t="s">
        <v>323</v>
      </c>
      <c r="AU60" s="219" t="s">
        <v>324</v>
      </c>
      <c r="AV60" s="219" t="s">
        <v>324</v>
      </c>
      <c r="AW60" s="219" t="s">
        <v>324</v>
      </c>
      <c r="AX60" s="219" t="s">
        <v>325</v>
      </c>
      <c r="AY60" s="219" t="s">
        <v>325</v>
      </c>
      <c r="AZ60" s="219" t="s">
        <v>325</v>
      </c>
      <c r="BA60" s="219" t="s">
        <v>328</v>
      </c>
      <c r="BB60" s="219" t="s">
        <v>328</v>
      </c>
      <c r="BC60" s="219" t="s">
        <v>328</v>
      </c>
      <c r="BD60" s="219" t="s">
        <v>329</v>
      </c>
      <c r="BE60" s="219" t="s">
        <v>329</v>
      </c>
      <c r="BF60" s="219" t="s">
        <v>329</v>
      </c>
      <c r="BG60" s="219" t="s">
        <v>330</v>
      </c>
      <c r="BH60" s="219" t="s">
        <v>330</v>
      </c>
      <c r="BI60" s="219" t="s">
        <v>330</v>
      </c>
      <c r="BJ60" s="219" t="s">
        <v>331</v>
      </c>
      <c r="BK60" s="219" t="s">
        <v>331</v>
      </c>
      <c r="BL60" s="219" t="s">
        <v>331</v>
      </c>
      <c r="BM60" s="219" t="s">
        <v>332</v>
      </c>
      <c r="BN60" s="219" t="s">
        <v>332</v>
      </c>
      <c r="BO60" s="219" t="s">
        <v>332</v>
      </c>
      <c r="BP60" s="219" t="s">
        <v>333</v>
      </c>
      <c r="BQ60" s="219" t="s">
        <v>333</v>
      </c>
      <c r="BR60" s="219" t="s">
        <v>333</v>
      </c>
      <c r="BS60" s="219" t="s">
        <v>334</v>
      </c>
      <c r="BT60" s="219" t="s">
        <v>334</v>
      </c>
      <c r="BU60" s="219" t="s">
        <v>334</v>
      </c>
      <c r="BV60" s="219" t="s">
        <v>335</v>
      </c>
      <c r="BW60" s="219" t="s">
        <v>335</v>
      </c>
      <c r="BX60" s="219" t="s">
        <v>335</v>
      </c>
      <c r="BY60" s="219" t="s">
        <v>337</v>
      </c>
      <c r="BZ60" s="219" t="s">
        <v>337</v>
      </c>
      <c r="CA60" s="219" t="s">
        <v>337</v>
      </c>
      <c r="CB60" s="219" t="s">
        <v>338</v>
      </c>
      <c r="CC60" s="219" t="s">
        <v>338</v>
      </c>
      <c r="CD60" s="219" t="s">
        <v>338</v>
      </c>
    </row>
    <row r="61" spans="1:82" s="141" customFormat="1" ht="12" x14ac:dyDescent="0.2">
      <c r="A61" s="200"/>
      <c r="B61" s="204" t="s">
        <v>260</v>
      </c>
      <c r="C61" s="205" t="s">
        <v>261</v>
      </c>
      <c r="D61" s="204" t="s">
        <v>262</v>
      </c>
      <c r="E61" s="220" t="s">
        <v>97</v>
      </c>
      <c r="F61" s="220" t="s">
        <v>97</v>
      </c>
      <c r="G61" s="234" t="s">
        <v>96</v>
      </c>
      <c r="H61" s="220" t="s">
        <v>97</v>
      </c>
      <c r="I61" s="220" t="s">
        <v>97</v>
      </c>
      <c r="J61" s="234" t="s">
        <v>96</v>
      </c>
      <c r="K61" s="220" t="s">
        <v>97</v>
      </c>
      <c r="L61" s="220" t="s">
        <v>97</v>
      </c>
      <c r="M61" s="234" t="s">
        <v>96</v>
      </c>
      <c r="N61" s="220" t="s">
        <v>97</v>
      </c>
      <c r="O61" s="220" t="s">
        <v>97</v>
      </c>
      <c r="P61" s="234" t="s">
        <v>96</v>
      </c>
      <c r="Q61" s="220" t="s">
        <v>97</v>
      </c>
      <c r="R61" s="220" t="s">
        <v>97</v>
      </c>
      <c r="S61" s="234" t="s">
        <v>96</v>
      </c>
      <c r="T61" s="220" t="s">
        <v>97</v>
      </c>
      <c r="U61" s="220" t="s">
        <v>97</v>
      </c>
      <c r="V61" s="234" t="s">
        <v>96</v>
      </c>
      <c r="W61" s="220" t="s">
        <v>97</v>
      </c>
      <c r="X61" s="220" t="s">
        <v>97</v>
      </c>
      <c r="Y61" s="234" t="s">
        <v>96</v>
      </c>
      <c r="Z61" s="220" t="s">
        <v>97</v>
      </c>
      <c r="AA61" s="220" t="s">
        <v>97</v>
      </c>
      <c r="AB61" s="234" t="s">
        <v>96</v>
      </c>
      <c r="AC61" s="220" t="s">
        <v>303</v>
      </c>
      <c r="AD61" s="220" t="s">
        <v>303</v>
      </c>
      <c r="AE61" s="234" t="s">
        <v>304</v>
      </c>
      <c r="AF61" s="220" t="s">
        <v>303</v>
      </c>
      <c r="AG61" s="220" t="s">
        <v>303</v>
      </c>
      <c r="AH61" s="234" t="s">
        <v>304</v>
      </c>
      <c r="AI61" s="217" t="s">
        <v>303</v>
      </c>
      <c r="AJ61" s="217" t="s">
        <v>303</v>
      </c>
      <c r="AK61" s="229" t="s">
        <v>304</v>
      </c>
      <c r="AL61" s="217" t="s">
        <v>303</v>
      </c>
      <c r="AM61" s="217" t="s">
        <v>303</v>
      </c>
      <c r="AN61" s="229" t="s">
        <v>304</v>
      </c>
      <c r="AO61" s="217" t="s">
        <v>303</v>
      </c>
      <c r="AP61" s="217" t="s">
        <v>303</v>
      </c>
      <c r="AQ61" s="229" t="s">
        <v>304</v>
      </c>
      <c r="AR61" s="217" t="s">
        <v>303</v>
      </c>
      <c r="AS61" s="217" t="s">
        <v>303</v>
      </c>
      <c r="AT61" s="229" t="s">
        <v>304</v>
      </c>
      <c r="AU61" s="217" t="s">
        <v>303</v>
      </c>
      <c r="AV61" s="217" t="s">
        <v>303</v>
      </c>
      <c r="AW61" s="229" t="s">
        <v>304</v>
      </c>
      <c r="AX61" s="217" t="s">
        <v>303</v>
      </c>
      <c r="AY61" s="217" t="s">
        <v>303</v>
      </c>
      <c r="AZ61" s="229" t="s">
        <v>304</v>
      </c>
      <c r="BA61" s="217" t="s">
        <v>303</v>
      </c>
      <c r="BB61" s="217" t="s">
        <v>303</v>
      </c>
      <c r="BC61" s="229" t="s">
        <v>304</v>
      </c>
      <c r="BD61" s="217" t="s">
        <v>303</v>
      </c>
      <c r="BE61" s="217" t="s">
        <v>303</v>
      </c>
      <c r="BF61" s="229" t="s">
        <v>304</v>
      </c>
      <c r="BG61" s="217" t="s">
        <v>303</v>
      </c>
      <c r="BH61" s="217" t="s">
        <v>303</v>
      </c>
      <c r="BI61" s="229" t="s">
        <v>304</v>
      </c>
      <c r="BJ61" s="217" t="s">
        <v>303</v>
      </c>
      <c r="BK61" s="217" t="s">
        <v>303</v>
      </c>
      <c r="BL61" s="229" t="s">
        <v>304</v>
      </c>
      <c r="BM61" s="217" t="s">
        <v>303</v>
      </c>
      <c r="BN61" s="217" t="s">
        <v>303</v>
      </c>
      <c r="BO61" s="229" t="s">
        <v>304</v>
      </c>
      <c r="BP61" s="217" t="s">
        <v>303</v>
      </c>
      <c r="BQ61" s="217" t="s">
        <v>303</v>
      </c>
      <c r="BR61" s="229" t="s">
        <v>304</v>
      </c>
      <c r="BS61" s="217" t="s">
        <v>303</v>
      </c>
      <c r="BT61" s="217" t="s">
        <v>303</v>
      </c>
      <c r="BU61" s="229" t="s">
        <v>304</v>
      </c>
      <c r="BV61" s="217" t="s">
        <v>303</v>
      </c>
      <c r="BW61" s="217" t="s">
        <v>303</v>
      </c>
      <c r="BX61" s="229" t="s">
        <v>304</v>
      </c>
      <c r="BY61" s="217" t="s">
        <v>303</v>
      </c>
      <c r="BZ61" s="217" t="s">
        <v>303</v>
      </c>
      <c r="CA61" s="229" t="s">
        <v>304</v>
      </c>
      <c r="CB61" s="217" t="s">
        <v>303</v>
      </c>
      <c r="CC61" s="217" t="s">
        <v>303</v>
      </c>
      <c r="CD61" s="229" t="s">
        <v>304</v>
      </c>
    </row>
    <row r="62" spans="1:82" s="141" customFormat="1" x14ac:dyDescent="0.2">
      <c r="A62" s="200" t="s">
        <v>377</v>
      </c>
      <c r="B62" s="201" t="s">
        <v>253</v>
      </c>
      <c r="C62" s="201" t="s">
        <v>266</v>
      </c>
      <c r="D62" s="202" t="s">
        <v>308</v>
      </c>
      <c r="E62" s="243" t="e">
        <v>#N/A</v>
      </c>
      <c r="F62" s="241" t="e">
        <v>#N/A</v>
      </c>
      <c r="G62" s="230" t="e">
        <v>#N/A</v>
      </c>
      <c r="H62" s="243" t="e">
        <v>#N/A</v>
      </c>
      <c r="I62" s="241" t="e">
        <v>#N/A</v>
      </c>
      <c r="J62" s="230" t="e">
        <v>#N/A</v>
      </c>
      <c r="K62" s="243" t="e">
        <v>#N/A</v>
      </c>
      <c r="L62" s="241" t="e">
        <v>#N/A</v>
      </c>
      <c r="M62" s="230" t="e">
        <v>#N/A</v>
      </c>
      <c r="N62" s="243" t="e">
        <v>#N/A</v>
      </c>
      <c r="O62" s="241" t="e">
        <v>#N/A</v>
      </c>
      <c r="P62" s="230" t="e">
        <v>#N/A</v>
      </c>
      <c r="Q62" s="243" t="e">
        <v>#N/A</v>
      </c>
      <c r="R62" s="241" t="e">
        <v>#N/A</v>
      </c>
      <c r="S62" s="230" t="e">
        <v>#N/A</v>
      </c>
      <c r="T62" s="243" t="e">
        <v>#N/A</v>
      </c>
      <c r="U62" s="241" t="e">
        <v>#N/A</v>
      </c>
      <c r="V62" s="230" t="e">
        <v>#N/A</v>
      </c>
      <c r="W62" s="243" t="e">
        <v>#N/A</v>
      </c>
      <c r="X62" s="241" t="e">
        <v>#N/A</v>
      </c>
      <c r="Y62" s="230" t="e">
        <v>#N/A</v>
      </c>
      <c r="Z62" s="243" t="e">
        <v>#N/A</v>
      </c>
      <c r="AA62" s="241" t="e">
        <v>#N/A</v>
      </c>
      <c r="AB62" s="230" t="e">
        <v>#N/A</v>
      </c>
      <c r="AC62" s="243" t="e">
        <v>#N/A</v>
      </c>
      <c r="AD62" s="241" t="e">
        <v>#N/A</v>
      </c>
      <c r="AE62" s="230" t="e">
        <v>#N/A</v>
      </c>
      <c r="AF62" s="243" t="e">
        <v>#N/A</v>
      </c>
      <c r="AG62" s="241" t="e">
        <v>#N/A</v>
      </c>
      <c r="AH62" s="230" t="e">
        <v>#N/A</v>
      </c>
      <c r="AI62" s="243" t="e">
        <v>#N/A</v>
      </c>
      <c r="AJ62" s="243" t="e">
        <v>#N/A</v>
      </c>
      <c r="AK62" s="230" t="e">
        <v>#N/A</v>
      </c>
      <c r="AL62" s="243" t="e">
        <v>#N/A</v>
      </c>
      <c r="AM62" s="243" t="e">
        <v>#N/A</v>
      </c>
      <c r="AN62" s="230" t="e">
        <v>#N/A</v>
      </c>
      <c r="AO62" s="243" t="e">
        <v>#N/A</v>
      </c>
      <c r="AP62" s="243" t="e">
        <v>#N/A</v>
      </c>
      <c r="AQ62" s="230" t="e">
        <v>#N/A</v>
      </c>
      <c r="AR62" s="243" t="e">
        <v>#N/A</v>
      </c>
      <c r="AS62" s="243" t="e">
        <v>#N/A</v>
      </c>
      <c r="AT62" s="230" t="e">
        <v>#N/A</v>
      </c>
      <c r="AU62" s="243" t="e">
        <v>#N/A</v>
      </c>
      <c r="AV62" s="243" t="e">
        <v>#N/A</v>
      </c>
      <c r="AW62" s="230" t="e">
        <v>#N/A</v>
      </c>
      <c r="AX62" s="243" t="e">
        <v>#N/A</v>
      </c>
      <c r="AY62" s="243" t="e">
        <v>#N/A</v>
      </c>
      <c r="AZ62" s="230" t="e">
        <v>#N/A</v>
      </c>
      <c r="BA62" s="243" t="e">
        <v>#N/A</v>
      </c>
      <c r="BB62" s="243" t="e">
        <v>#N/A</v>
      </c>
      <c r="BC62" s="230" t="e">
        <v>#N/A</v>
      </c>
      <c r="BD62" s="243" t="e">
        <v>#N/A</v>
      </c>
      <c r="BE62" s="243" t="e">
        <v>#N/A</v>
      </c>
      <c r="BF62" s="230" t="e">
        <v>#N/A</v>
      </c>
      <c r="BG62" s="243" t="e">
        <v>#N/A</v>
      </c>
      <c r="BH62" s="243" t="e">
        <v>#N/A</v>
      </c>
      <c r="BI62" s="230" t="e">
        <v>#N/A</v>
      </c>
      <c r="BJ62" s="243">
        <v>13.107113999999999</v>
      </c>
      <c r="BK62" s="243">
        <v>4.9622799999999998</v>
      </c>
      <c r="BL62" s="230">
        <v>2.6413491378962894</v>
      </c>
      <c r="BM62" s="243">
        <v>12.978475</v>
      </c>
      <c r="BN62" s="243">
        <v>4.8185779999999996</v>
      </c>
      <c r="BO62" s="230">
        <v>2.6934242840937723</v>
      </c>
      <c r="BP62" s="243">
        <v>12.676602000000001</v>
      </c>
      <c r="BQ62" s="243">
        <v>4.6569149999999997</v>
      </c>
      <c r="BR62" s="230">
        <v>2.7221029372449359</v>
      </c>
      <c r="BS62" s="243">
        <v>12.629267</v>
      </c>
      <c r="BT62" s="243">
        <v>4.5058569999999998</v>
      </c>
      <c r="BU62" s="230">
        <v>2.8028557053630423</v>
      </c>
      <c r="BV62" s="243">
        <v>12.583045</v>
      </c>
      <c r="BW62" s="243">
        <v>4.407769</v>
      </c>
      <c r="BX62" s="230">
        <v>2.8547423878156954</v>
      </c>
      <c r="BY62" s="243">
        <v>12.282389999999999</v>
      </c>
      <c r="BZ62" s="243">
        <v>4.2546850000000003</v>
      </c>
      <c r="CA62" s="230">
        <v>2.8867918541560651</v>
      </c>
      <c r="CB62" s="243">
        <v>10.270375</v>
      </c>
      <c r="CC62" s="243">
        <v>3.959479</v>
      </c>
      <c r="CD62" s="230">
        <v>2.5938703046537182</v>
      </c>
    </row>
    <row r="63" spans="1:82" s="141" customFormat="1" x14ac:dyDescent="0.2">
      <c r="A63" s="200" t="s">
        <v>378</v>
      </c>
      <c r="B63" s="201" t="s">
        <v>253</v>
      </c>
      <c r="C63" s="201" t="s">
        <v>266</v>
      </c>
      <c r="D63" s="202" t="s">
        <v>100</v>
      </c>
      <c r="E63" s="243" t="e">
        <v>#N/A</v>
      </c>
      <c r="F63" s="241" t="e">
        <v>#N/A</v>
      </c>
      <c r="G63" s="230" t="e">
        <v>#N/A</v>
      </c>
      <c r="H63" s="243" t="e">
        <v>#N/A</v>
      </c>
      <c r="I63" s="241" t="e">
        <v>#N/A</v>
      </c>
      <c r="J63" s="230" t="e">
        <v>#N/A</v>
      </c>
      <c r="K63" s="243" t="e">
        <v>#N/A</v>
      </c>
      <c r="L63" s="241" t="e">
        <v>#N/A</v>
      </c>
      <c r="M63" s="230" t="e">
        <v>#N/A</v>
      </c>
      <c r="N63" s="243" t="e">
        <v>#N/A</v>
      </c>
      <c r="O63" s="241" t="e">
        <v>#N/A</v>
      </c>
      <c r="P63" s="230" t="e">
        <v>#N/A</v>
      </c>
      <c r="Q63" s="243" t="e">
        <v>#N/A</v>
      </c>
      <c r="R63" s="241" t="e">
        <v>#N/A</v>
      </c>
      <c r="S63" s="230" t="e">
        <v>#N/A</v>
      </c>
      <c r="T63" s="243" t="e">
        <v>#N/A</v>
      </c>
      <c r="U63" s="241" t="e">
        <v>#N/A</v>
      </c>
      <c r="V63" s="230" t="e">
        <v>#N/A</v>
      </c>
      <c r="W63" s="243" t="e">
        <v>#N/A</v>
      </c>
      <c r="X63" s="241" t="e">
        <v>#N/A</v>
      </c>
      <c r="Y63" s="230" t="e">
        <v>#N/A</v>
      </c>
      <c r="Z63" s="243" t="e">
        <v>#N/A</v>
      </c>
      <c r="AA63" s="241" t="e">
        <v>#N/A</v>
      </c>
      <c r="AB63" s="230" t="e">
        <v>#N/A</v>
      </c>
      <c r="AC63" s="243" t="e">
        <v>#N/A</v>
      </c>
      <c r="AD63" s="241" t="e">
        <v>#N/A</v>
      </c>
      <c r="AE63" s="230" t="e">
        <v>#N/A</v>
      </c>
      <c r="AF63" s="243" t="e">
        <v>#N/A</v>
      </c>
      <c r="AG63" s="241" t="e">
        <v>#N/A</v>
      </c>
      <c r="AH63" s="230" t="e">
        <v>#N/A</v>
      </c>
      <c r="AI63" s="243" t="e">
        <v>#N/A</v>
      </c>
      <c r="AJ63" s="243" t="e">
        <v>#N/A</v>
      </c>
      <c r="AK63" s="230" t="e">
        <v>#N/A</v>
      </c>
      <c r="AL63" s="243" t="e">
        <v>#N/A</v>
      </c>
      <c r="AM63" s="243" t="e">
        <v>#N/A</v>
      </c>
      <c r="AN63" s="230" t="e">
        <v>#N/A</v>
      </c>
      <c r="AO63" s="243" t="e">
        <v>#N/A</v>
      </c>
      <c r="AP63" s="243" t="e">
        <v>#N/A</v>
      </c>
      <c r="AQ63" s="230" t="e">
        <v>#N/A</v>
      </c>
      <c r="AR63" s="243" t="e">
        <v>#N/A</v>
      </c>
      <c r="AS63" s="243" t="e">
        <v>#N/A</v>
      </c>
      <c r="AT63" s="230" t="e">
        <v>#N/A</v>
      </c>
      <c r="AU63" s="243" t="e">
        <v>#N/A</v>
      </c>
      <c r="AV63" s="243" t="e">
        <v>#N/A</v>
      </c>
      <c r="AW63" s="230" t="e">
        <v>#N/A</v>
      </c>
      <c r="AX63" s="243" t="e">
        <v>#N/A</v>
      </c>
      <c r="AY63" s="243" t="e">
        <v>#N/A</v>
      </c>
      <c r="AZ63" s="230" t="e">
        <v>#N/A</v>
      </c>
      <c r="BA63" s="243" t="e">
        <v>#N/A</v>
      </c>
      <c r="BB63" s="243" t="e">
        <v>#N/A</v>
      </c>
      <c r="BC63" s="230" t="e">
        <v>#N/A</v>
      </c>
      <c r="BD63" s="243" t="e">
        <v>#N/A</v>
      </c>
      <c r="BE63" s="243" t="e">
        <v>#N/A</v>
      </c>
      <c r="BF63" s="230" t="e">
        <v>#N/A</v>
      </c>
      <c r="BG63" s="243" t="e">
        <v>#N/A</v>
      </c>
      <c r="BH63" s="243" t="e">
        <v>#N/A</v>
      </c>
      <c r="BI63" s="230" t="e">
        <v>#N/A</v>
      </c>
      <c r="BJ63" s="243">
        <v>5.6199310000000002</v>
      </c>
      <c r="BK63" s="243">
        <v>6.2603900000000001</v>
      </c>
      <c r="BL63" s="230">
        <v>0.8976966291237447</v>
      </c>
      <c r="BM63" s="243">
        <v>5.3468119999999999</v>
      </c>
      <c r="BN63" s="243">
        <v>5.8208140000000004</v>
      </c>
      <c r="BO63" s="230">
        <v>0.91856774671033969</v>
      </c>
      <c r="BP63" s="243">
        <v>5.4146450000000002</v>
      </c>
      <c r="BQ63" s="243">
        <v>5.5605409999999997</v>
      </c>
      <c r="BR63" s="230">
        <v>0.97376226521843834</v>
      </c>
      <c r="BS63" s="243">
        <v>5.2483440000000003</v>
      </c>
      <c r="BT63" s="243">
        <v>5.323169</v>
      </c>
      <c r="BU63" s="230">
        <v>0.98594352349136394</v>
      </c>
      <c r="BV63" s="243">
        <v>4.8021700000000003</v>
      </c>
      <c r="BW63" s="243">
        <v>5.0319010000000004</v>
      </c>
      <c r="BX63" s="230">
        <v>0.95434508747290536</v>
      </c>
      <c r="BY63" s="243">
        <v>4.5894659999999998</v>
      </c>
      <c r="BZ63" s="243">
        <v>4.8396910000000002</v>
      </c>
      <c r="CA63" s="230">
        <v>0.94829731898172831</v>
      </c>
      <c r="CB63" s="243">
        <v>4.4013970000000002</v>
      </c>
      <c r="CC63" s="243">
        <v>4.3271879999999996</v>
      </c>
      <c r="CD63" s="230">
        <v>1.0171494744392895</v>
      </c>
    </row>
    <row r="64" spans="1:82" s="141" customFormat="1" x14ac:dyDescent="0.2">
      <c r="A64" s="200" t="s">
        <v>379</v>
      </c>
      <c r="B64" s="201" t="s">
        <v>253</v>
      </c>
      <c r="C64" s="201" t="s">
        <v>266</v>
      </c>
      <c r="D64" s="202" t="s">
        <v>101</v>
      </c>
      <c r="E64" s="243" t="e">
        <v>#N/A</v>
      </c>
      <c r="F64" s="241" t="e">
        <v>#N/A</v>
      </c>
      <c r="G64" s="230" t="e">
        <v>#N/A</v>
      </c>
      <c r="H64" s="243" t="e">
        <v>#N/A</v>
      </c>
      <c r="I64" s="241" t="e">
        <v>#N/A</v>
      </c>
      <c r="J64" s="230" t="e">
        <v>#N/A</v>
      </c>
      <c r="K64" s="243" t="e">
        <v>#N/A</v>
      </c>
      <c r="L64" s="241" t="e">
        <v>#N/A</v>
      </c>
      <c r="M64" s="230" t="e">
        <v>#N/A</v>
      </c>
      <c r="N64" s="243" t="e">
        <v>#N/A</v>
      </c>
      <c r="O64" s="241" t="e">
        <v>#N/A</v>
      </c>
      <c r="P64" s="230" t="e">
        <v>#N/A</v>
      </c>
      <c r="Q64" s="243" t="e">
        <v>#N/A</v>
      </c>
      <c r="R64" s="241" t="e">
        <v>#N/A</v>
      </c>
      <c r="S64" s="230" t="e">
        <v>#N/A</v>
      </c>
      <c r="T64" s="243" t="e">
        <v>#N/A</v>
      </c>
      <c r="U64" s="241" t="e">
        <v>#N/A</v>
      </c>
      <c r="V64" s="230" t="e">
        <v>#N/A</v>
      </c>
      <c r="W64" s="243" t="e">
        <v>#N/A</v>
      </c>
      <c r="X64" s="241" t="e">
        <v>#N/A</v>
      </c>
      <c r="Y64" s="230" t="e">
        <v>#N/A</v>
      </c>
      <c r="Z64" s="243" t="e">
        <v>#N/A</v>
      </c>
      <c r="AA64" s="241" t="e">
        <v>#N/A</v>
      </c>
      <c r="AB64" s="230" t="e">
        <v>#N/A</v>
      </c>
      <c r="AC64" s="243" t="e">
        <v>#N/A</v>
      </c>
      <c r="AD64" s="241" t="e">
        <v>#N/A</v>
      </c>
      <c r="AE64" s="230" t="e">
        <v>#N/A</v>
      </c>
      <c r="AF64" s="243" t="e">
        <v>#N/A</v>
      </c>
      <c r="AG64" s="241" t="e">
        <v>#N/A</v>
      </c>
      <c r="AH64" s="230" t="e">
        <v>#N/A</v>
      </c>
      <c r="AI64" s="243" t="e">
        <v>#N/A</v>
      </c>
      <c r="AJ64" s="243" t="e">
        <v>#N/A</v>
      </c>
      <c r="AK64" s="230" t="e">
        <v>#N/A</v>
      </c>
      <c r="AL64" s="243" t="e">
        <v>#N/A</v>
      </c>
      <c r="AM64" s="243" t="e">
        <v>#N/A</v>
      </c>
      <c r="AN64" s="230" t="e">
        <v>#N/A</v>
      </c>
      <c r="AO64" s="243" t="e">
        <v>#N/A</v>
      </c>
      <c r="AP64" s="243" t="e">
        <v>#N/A</v>
      </c>
      <c r="AQ64" s="230" t="e">
        <v>#N/A</v>
      </c>
      <c r="AR64" s="243" t="e">
        <v>#N/A</v>
      </c>
      <c r="AS64" s="243" t="e">
        <v>#N/A</v>
      </c>
      <c r="AT64" s="230" t="e">
        <v>#N/A</v>
      </c>
      <c r="AU64" s="243" t="e">
        <v>#N/A</v>
      </c>
      <c r="AV64" s="243" t="e">
        <v>#N/A</v>
      </c>
      <c r="AW64" s="230" t="e">
        <v>#N/A</v>
      </c>
      <c r="AX64" s="243" t="e">
        <v>#N/A</v>
      </c>
      <c r="AY64" s="243" t="e">
        <v>#N/A</v>
      </c>
      <c r="AZ64" s="230" t="e">
        <v>#N/A</v>
      </c>
      <c r="BA64" s="243" t="e">
        <v>#N/A</v>
      </c>
      <c r="BB64" s="243" t="e">
        <v>#N/A</v>
      </c>
      <c r="BC64" s="230" t="e">
        <v>#N/A</v>
      </c>
      <c r="BD64" s="243" t="e">
        <v>#N/A</v>
      </c>
      <c r="BE64" s="243" t="e">
        <v>#N/A</v>
      </c>
      <c r="BF64" s="230" t="e">
        <v>#N/A</v>
      </c>
      <c r="BG64" s="243" t="e">
        <v>#N/A</v>
      </c>
      <c r="BH64" s="243" t="e">
        <v>#N/A</v>
      </c>
      <c r="BI64" s="230" t="e">
        <v>#N/A</v>
      </c>
      <c r="BJ64" s="243">
        <v>14.288959</v>
      </c>
      <c r="BK64" s="243">
        <v>8.5678959999999993</v>
      </c>
      <c r="BL64" s="230">
        <v>1.66773254483948</v>
      </c>
      <c r="BM64" s="243">
        <v>14.152687</v>
      </c>
      <c r="BN64" s="243">
        <v>8.3282740000000004</v>
      </c>
      <c r="BO64" s="230">
        <v>1.6993541518926971</v>
      </c>
      <c r="BP64" s="243">
        <v>14.002452</v>
      </c>
      <c r="BQ64" s="243">
        <v>8.1575520000000008</v>
      </c>
      <c r="BR64" s="230">
        <v>1.7165017152204483</v>
      </c>
      <c r="BS64" s="243">
        <v>13.264116</v>
      </c>
      <c r="BT64" s="243">
        <v>7.8460859999999997</v>
      </c>
      <c r="BU64" s="230">
        <v>1.6905392064272555</v>
      </c>
      <c r="BV64" s="243">
        <v>12.59262</v>
      </c>
      <c r="BW64" s="243">
        <v>7.5974769999999996</v>
      </c>
      <c r="BX64" s="230">
        <v>1.657473921934874</v>
      </c>
      <c r="BY64" s="243">
        <v>11.847507</v>
      </c>
      <c r="BZ64" s="243">
        <v>7.290578</v>
      </c>
      <c r="CA64" s="230">
        <v>1.6250435836500206</v>
      </c>
      <c r="CB64" s="243">
        <v>9.8103840000000009</v>
      </c>
      <c r="CC64" s="243">
        <v>6.454847</v>
      </c>
      <c r="CD64" s="230">
        <v>1.5198476431741916</v>
      </c>
    </row>
    <row r="65" spans="1:82" s="141" customFormat="1" x14ac:dyDescent="0.2">
      <c r="A65" s="200" t="s">
        <v>380</v>
      </c>
      <c r="B65" s="201" t="s">
        <v>253</v>
      </c>
      <c r="C65" s="201" t="s">
        <v>266</v>
      </c>
      <c r="D65" s="202" t="s">
        <v>102</v>
      </c>
      <c r="E65" s="243" t="e">
        <v>#N/A</v>
      </c>
      <c r="F65" s="241" t="e">
        <v>#N/A</v>
      </c>
      <c r="G65" s="230" t="e">
        <v>#N/A</v>
      </c>
      <c r="H65" s="243" t="e">
        <v>#N/A</v>
      </c>
      <c r="I65" s="241" t="e">
        <v>#N/A</v>
      </c>
      <c r="J65" s="230" t="e">
        <v>#N/A</v>
      </c>
      <c r="K65" s="243" t="e">
        <v>#N/A</v>
      </c>
      <c r="L65" s="241" t="e">
        <v>#N/A</v>
      </c>
      <c r="M65" s="230" t="e">
        <v>#N/A</v>
      </c>
      <c r="N65" s="243" t="e">
        <v>#N/A</v>
      </c>
      <c r="O65" s="241" t="e">
        <v>#N/A</v>
      </c>
      <c r="P65" s="230" t="e">
        <v>#N/A</v>
      </c>
      <c r="Q65" s="243" t="e">
        <v>#N/A</v>
      </c>
      <c r="R65" s="241" t="e">
        <v>#N/A</v>
      </c>
      <c r="S65" s="230" t="e">
        <v>#N/A</v>
      </c>
      <c r="T65" s="243" t="e">
        <v>#N/A</v>
      </c>
      <c r="U65" s="241" t="e">
        <v>#N/A</v>
      </c>
      <c r="V65" s="230" t="e">
        <v>#N/A</v>
      </c>
      <c r="W65" s="243" t="e">
        <v>#N/A</v>
      </c>
      <c r="X65" s="241" t="e">
        <v>#N/A</v>
      </c>
      <c r="Y65" s="230" t="e">
        <v>#N/A</v>
      </c>
      <c r="Z65" s="243" t="e">
        <v>#N/A</v>
      </c>
      <c r="AA65" s="241" t="e">
        <v>#N/A</v>
      </c>
      <c r="AB65" s="230" t="e">
        <v>#N/A</v>
      </c>
      <c r="AC65" s="243" t="e">
        <v>#N/A</v>
      </c>
      <c r="AD65" s="241" t="e">
        <v>#N/A</v>
      </c>
      <c r="AE65" s="230" t="e">
        <v>#N/A</v>
      </c>
      <c r="AF65" s="243" t="e">
        <v>#N/A</v>
      </c>
      <c r="AG65" s="241" t="e">
        <v>#N/A</v>
      </c>
      <c r="AH65" s="230" t="e">
        <v>#N/A</v>
      </c>
      <c r="AI65" s="243" t="e">
        <v>#N/A</v>
      </c>
      <c r="AJ65" s="243" t="e">
        <v>#N/A</v>
      </c>
      <c r="AK65" s="230" t="e">
        <v>#N/A</v>
      </c>
      <c r="AL65" s="243" t="e">
        <v>#N/A</v>
      </c>
      <c r="AM65" s="243" t="e">
        <v>#N/A</v>
      </c>
      <c r="AN65" s="230" t="e">
        <v>#N/A</v>
      </c>
      <c r="AO65" s="243" t="e">
        <v>#N/A</v>
      </c>
      <c r="AP65" s="243" t="e">
        <v>#N/A</v>
      </c>
      <c r="AQ65" s="230" t="e">
        <v>#N/A</v>
      </c>
      <c r="AR65" s="243" t="e">
        <v>#N/A</v>
      </c>
      <c r="AS65" s="243" t="e">
        <v>#N/A</v>
      </c>
      <c r="AT65" s="230" t="e">
        <v>#N/A</v>
      </c>
      <c r="AU65" s="243" t="e">
        <v>#N/A</v>
      </c>
      <c r="AV65" s="243" t="e">
        <v>#N/A</v>
      </c>
      <c r="AW65" s="230" t="e">
        <v>#N/A</v>
      </c>
      <c r="AX65" s="243" t="e">
        <v>#N/A</v>
      </c>
      <c r="AY65" s="243" t="e">
        <v>#N/A</v>
      </c>
      <c r="AZ65" s="230" t="e">
        <v>#N/A</v>
      </c>
      <c r="BA65" s="243" t="e">
        <v>#N/A</v>
      </c>
      <c r="BB65" s="243" t="e">
        <v>#N/A</v>
      </c>
      <c r="BC65" s="230" t="e">
        <v>#N/A</v>
      </c>
      <c r="BD65" s="243" t="e">
        <v>#N/A</v>
      </c>
      <c r="BE65" s="243" t="e">
        <v>#N/A</v>
      </c>
      <c r="BF65" s="230" t="e">
        <v>#N/A</v>
      </c>
      <c r="BG65" s="243" t="e">
        <v>#N/A</v>
      </c>
      <c r="BH65" s="243" t="e">
        <v>#N/A</v>
      </c>
      <c r="BI65" s="230" t="e">
        <v>#N/A</v>
      </c>
      <c r="BJ65" s="243">
        <v>53.669438999999997</v>
      </c>
      <c r="BK65" s="243">
        <v>25.340029000000001</v>
      </c>
      <c r="BL65" s="230">
        <v>2.1179707016120619</v>
      </c>
      <c r="BM65" s="243">
        <v>51.651262000000003</v>
      </c>
      <c r="BN65" s="243">
        <v>24.485416000000001</v>
      </c>
      <c r="BO65" s="230">
        <v>2.1094704700953417</v>
      </c>
      <c r="BP65" s="243">
        <v>49.604019000000001</v>
      </c>
      <c r="BQ65" s="243">
        <v>23.857379999999999</v>
      </c>
      <c r="BR65" s="230">
        <v>2.0791897098507883</v>
      </c>
      <c r="BS65" s="243">
        <v>47.912472999999999</v>
      </c>
      <c r="BT65" s="243">
        <v>23.234641</v>
      </c>
      <c r="BU65" s="230">
        <v>2.0621137636686533</v>
      </c>
      <c r="BV65" s="243">
        <v>46.646970000000003</v>
      </c>
      <c r="BW65" s="243">
        <v>22.553372</v>
      </c>
      <c r="BX65" s="230">
        <v>2.0682924930249902</v>
      </c>
      <c r="BY65" s="243">
        <v>46.545990000000003</v>
      </c>
      <c r="BZ65" s="243">
        <v>22.060870000000001</v>
      </c>
      <c r="CA65" s="230">
        <v>2.1098891385516527</v>
      </c>
      <c r="CB65" s="243">
        <v>37.194083999999997</v>
      </c>
      <c r="CC65" s="243">
        <v>20.919180000000001</v>
      </c>
      <c r="CD65" s="230">
        <v>1.7779895770293097</v>
      </c>
    </row>
    <row r="66" spans="1:82" s="141" customFormat="1" x14ac:dyDescent="0.2">
      <c r="A66" s="200" t="s">
        <v>381</v>
      </c>
      <c r="B66" s="201" t="s">
        <v>253</v>
      </c>
      <c r="C66" s="201" t="s">
        <v>266</v>
      </c>
      <c r="D66" s="202" t="s">
        <v>103</v>
      </c>
      <c r="E66" s="243" t="e">
        <v>#N/A</v>
      </c>
      <c r="F66" s="241" t="e">
        <v>#N/A</v>
      </c>
      <c r="G66" s="230" t="e">
        <v>#N/A</v>
      </c>
      <c r="H66" s="243" t="e">
        <v>#N/A</v>
      </c>
      <c r="I66" s="241" t="e">
        <v>#N/A</v>
      </c>
      <c r="J66" s="230" t="e">
        <v>#N/A</v>
      </c>
      <c r="K66" s="243" t="e">
        <v>#N/A</v>
      </c>
      <c r="L66" s="241" t="e">
        <v>#N/A</v>
      </c>
      <c r="M66" s="230" t="e">
        <v>#N/A</v>
      </c>
      <c r="N66" s="243" t="e">
        <v>#N/A</v>
      </c>
      <c r="O66" s="241" t="e">
        <v>#N/A</v>
      </c>
      <c r="P66" s="230" t="e">
        <v>#N/A</v>
      </c>
      <c r="Q66" s="243" t="e">
        <v>#N/A</v>
      </c>
      <c r="R66" s="241" t="e">
        <v>#N/A</v>
      </c>
      <c r="S66" s="230" t="e">
        <v>#N/A</v>
      </c>
      <c r="T66" s="243" t="e">
        <v>#N/A</v>
      </c>
      <c r="U66" s="241" t="e">
        <v>#N/A</v>
      </c>
      <c r="V66" s="230" t="e">
        <v>#N/A</v>
      </c>
      <c r="W66" s="243" t="e">
        <v>#N/A</v>
      </c>
      <c r="X66" s="241" t="e">
        <v>#N/A</v>
      </c>
      <c r="Y66" s="230" t="e">
        <v>#N/A</v>
      </c>
      <c r="Z66" s="243" t="e">
        <v>#N/A</v>
      </c>
      <c r="AA66" s="241" t="e">
        <v>#N/A</v>
      </c>
      <c r="AB66" s="230" t="e">
        <v>#N/A</v>
      </c>
      <c r="AC66" s="243" t="e">
        <v>#N/A</v>
      </c>
      <c r="AD66" s="241" t="e">
        <v>#N/A</v>
      </c>
      <c r="AE66" s="230" t="e">
        <v>#N/A</v>
      </c>
      <c r="AF66" s="243" t="e">
        <v>#N/A</v>
      </c>
      <c r="AG66" s="241" t="e">
        <v>#N/A</v>
      </c>
      <c r="AH66" s="230" t="e">
        <v>#N/A</v>
      </c>
      <c r="AI66" s="243" t="e">
        <v>#N/A</v>
      </c>
      <c r="AJ66" s="243" t="e">
        <v>#N/A</v>
      </c>
      <c r="AK66" s="230" t="e">
        <v>#N/A</v>
      </c>
      <c r="AL66" s="243" t="e">
        <v>#N/A</v>
      </c>
      <c r="AM66" s="243" t="e">
        <v>#N/A</v>
      </c>
      <c r="AN66" s="230" t="e">
        <v>#N/A</v>
      </c>
      <c r="AO66" s="243" t="e">
        <v>#N/A</v>
      </c>
      <c r="AP66" s="243" t="e">
        <v>#N/A</v>
      </c>
      <c r="AQ66" s="230" t="e">
        <v>#N/A</v>
      </c>
      <c r="AR66" s="243" t="e">
        <v>#N/A</v>
      </c>
      <c r="AS66" s="243" t="e">
        <v>#N/A</v>
      </c>
      <c r="AT66" s="230" t="e">
        <v>#N/A</v>
      </c>
      <c r="AU66" s="243" t="e">
        <v>#N/A</v>
      </c>
      <c r="AV66" s="243" t="e">
        <v>#N/A</v>
      </c>
      <c r="AW66" s="230" t="e">
        <v>#N/A</v>
      </c>
      <c r="AX66" s="243" t="e">
        <v>#N/A</v>
      </c>
      <c r="AY66" s="243" t="e">
        <v>#N/A</v>
      </c>
      <c r="AZ66" s="230" t="e">
        <v>#N/A</v>
      </c>
      <c r="BA66" s="243" t="e">
        <v>#N/A</v>
      </c>
      <c r="BB66" s="243" t="e">
        <v>#N/A</v>
      </c>
      <c r="BC66" s="230" t="e">
        <v>#N/A</v>
      </c>
      <c r="BD66" s="243" t="e">
        <v>#N/A</v>
      </c>
      <c r="BE66" s="243" t="e">
        <v>#N/A</v>
      </c>
      <c r="BF66" s="230" t="e">
        <v>#N/A</v>
      </c>
      <c r="BG66" s="243" t="e">
        <v>#N/A</v>
      </c>
      <c r="BH66" s="243" t="e">
        <v>#N/A</v>
      </c>
      <c r="BI66" s="230" t="e">
        <v>#N/A</v>
      </c>
      <c r="BJ66" s="243">
        <v>16.924669000000002</v>
      </c>
      <c r="BK66" s="243">
        <v>11.367937</v>
      </c>
      <c r="BL66" s="230">
        <v>1.4888074238975817</v>
      </c>
      <c r="BM66" s="243">
        <v>17.124345999999999</v>
      </c>
      <c r="BN66" s="243">
        <v>11.509606</v>
      </c>
      <c r="BO66" s="230">
        <v>1.4878307737032874</v>
      </c>
      <c r="BP66" s="243">
        <v>17.324527</v>
      </c>
      <c r="BQ66" s="243">
        <v>11.508532000000001</v>
      </c>
      <c r="BR66" s="230">
        <v>1.5053637596871607</v>
      </c>
      <c r="BS66" s="243">
        <v>16.892887999999999</v>
      </c>
      <c r="BT66" s="243">
        <v>11.390703999999999</v>
      </c>
      <c r="BU66" s="230">
        <v>1.4830416100708086</v>
      </c>
      <c r="BV66" s="243">
        <v>16.41093</v>
      </c>
      <c r="BW66" s="243">
        <v>11.180795</v>
      </c>
      <c r="BX66" s="230">
        <v>1.4677784540365868</v>
      </c>
      <c r="BY66" s="243">
        <v>15.827197</v>
      </c>
      <c r="BZ66" s="243">
        <v>10.998818999999999</v>
      </c>
      <c r="CA66" s="230">
        <v>1.4389905861711154</v>
      </c>
      <c r="CB66" s="243">
        <v>10.606343000000001</v>
      </c>
      <c r="CC66" s="243">
        <v>9.5561000000000007</v>
      </c>
      <c r="CD66" s="230">
        <v>1.1099028892539844</v>
      </c>
    </row>
    <row r="67" spans="1:82" s="141" customFormat="1" x14ac:dyDescent="0.2">
      <c r="A67" s="200" t="s">
        <v>382</v>
      </c>
      <c r="B67" s="201" t="s">
        <v>253</v>
      </c>
      <c r="C67" s="201" t="s">
        <v>266</v>
      </c>
      <c r="D67" s="202" t="s">
        <v>104</v>
      </c>
      <c r="E67" s="243" t="e">
        <v>#N/A</v>
      </c>
      <c r="F67" s="241" t="e">
        <v>#N/A</v>
      </c>
      <c r="G67" s="230" t="e">
        <v>#N/A</v>
      </c>
      <c r="H67" s="243" t="e">
        <v>#N/A</v>
      </c>
      <c r="I67" s="241" t="e">
        <v>#N/A</v>
      </c>
      <c r="J67" s="230" t="e">
        <v>#N/A</v>
      </c>
      <c r="K67" s="243" t="e">
        <v>#N/A</v>
      </c>
      <c r="L67" s="241" t="e">
        <v>#N/A</v>
      </c>
      <c r="M67" s="230" t="e">
        <v>#N/A</v>
      </c>
      <c r="N67" s="243" t="e">
        <v>#N/A</v>
      </c>
      <c r="O67" s="241" t="e">
        <v>#N/A</v>
      </c>
      <c r="P67" s="230" t="e">
        <v>#N/A</v>
      </c>
      <c r="Q67" s="243" t="e">
        <v>#N/A</v>
      </c>
      <c r="R67" s="241" t="e">
        <v>#N/A</v>
      </c>
      <c r="S67" s="230" t="e">
        <v>#N/A</v>
      </c>
      <c r="T67" s="243" t="e">
        <v>#N/A</v>
      </c>
      <c r="U67" s="241" t="e">
        <v>#N/A</v>
      </c>
      <c r="V67" s="230" t="e">
        <v>#N/A</v>
      </c>
      <c r="W67" s="243" t="e">
        <v>#N/A</v>
      </c>
      <c r="X67" s="241" t="e">
        <v>#N/A</v>
      </c>
      <c r="Y67" s="230" t="e">
        <v>#N/A</v>
      </c>
      <c r="Z67" s="243" t="e">
        <v>#N/A</v>
      </c>
      <c r="AA67" s="241" t="e">
        <v>#N/A</v>
      </c>
      <c r="AB67" s="230" t="e">
        <v>#N/A</v>
      </c>
      <c r="AC67" s="243" t="e">
        <v>#N/A</v>
      </c>
      <c r="AD67" s="241" t="e">
        <v>#N/A</v>
      </c>
      <c r="AE67" s="230" t="e">
        <v>#N/A</v>
      </c>
      <c r="AF67" s="243" t="e">
        <v>#N/A</v>
      </c>
      <c r="AG67" s="241" t="e">
        <v>#N/A</v>
      </c>
      <c r="AH67" s="230" t="e">
        <v>#N/A</v>
      </c>
      <c r="AI67" s="243" t="e">
        <v>#N/A</v>
      </c>
      <c r="AJ67" s="243" t="e">
        <v>#N/A</v>
      </c>
      <c r="AK67" s="230" t="e">
        <v>#N/A</v>
      </c>
      <c r="AL67" s="243" t="e">
        <v>#N/A</v>
      </c>
      <c r="AM67" s="243" t="e">
        <v>#N/A</v>
      </c>
      <c r="AN67" s="230" t="e">
        <v>#N/A</v>
      </c>
      <c r="AO67" s="243" t="e">
        <v>#N/A</v>
      </c>
      <c r="AP67" s="243" t="e">
        <v>#N/A</v>
      </c>
      <c r="AQ67" s="230" t="e">
        <v>#N/A</v>
      </c>
      <c r="AR67" s="243" t="e">
        <v>#N/A</v>
      </c>
      <c r="AS67" s="243" t="e">
        <v>#N/A</v>
      </c>
      <c r="AT67" s="230" t="e">
        <v>#N/A</v>
      </c>
      <c r="AU67" s="243" t="e">
        <v>#N/A</v>
      </c>
      <c r="AV67" s="243" t="e">
        <v>#N/A</v>
      </c>
      <c r="AW67" s="230" t="e">
        <v>#N/A</v>
      </c>
      <c r="AX67" s="243" t="e">
        <v>#N/A</v>
      </c>
      <c r="AY67" s="243" t="e">
        <v>#N/A</v>
      </c>
      <c r="AZ67" s="230" t="e">
        <v>#N/A</v>
      </c>
      <c r="BA67" s="243" t="e">
        <v>#N/A</v>
      </c>
      <c r="BB67" s="243" t="e">
        <v>#N/A</v>
      </c>
      <c r="BC67" s="230" t="e">
        <v>#N/A</v>
      </c>
      <c r="BD67" s="243" t="e">
        <v>#N/A</v>
      </c>
      <c r="BE67" s="243" t="e">
        <v>#N/A</v>
      </c>
      <c r="BF67" s="230" t="e">
        <v>#N/A</v>
      </c>
      <c r="BG67" s="243" t="e">
        <v>#N/A</v>
      </c>
      <c r="BH67" s="243" t="e">
        <v>#N/A</v>
      </c>
      <c r="BI67" s="230" t="e">
        <v>#N/A</v>
      </c>
      <c r="BJ67" s="243">
        <v>16.817378000000001</v>
      </c>
      <c r="BK67" s="243">
        <v>14.968736</v>
      </c>
      <c r="BL67" s="230">
        <v>1.1235002073655385</v>
      </c>
      <c r="BM67" s="243">
        <v>16.869674</v>
      </c>
      <c r="BN67" s="243">
        <v>14.818573000000001</v>
      </c>
      <c r="BO67" s="230">
        <v>1.1384142049305286</v>
      </c>
      <c r="BP67" s="243">
        <v>16.626280999999999</v>
      </c>
      <c r="BQ67" s="243">
        <v>14.832824</v>
      </c>
      <c r="BR67" s="230">
        <v>1.1209113652262035</v>
      </c>
      <c r="BS67" s="243">
        <v>16.751538</v>
      </c>
      <c r="BT67" s="243">
        <v>14.904691</v>
      </c>
      <c r="BU67" s="230">
        <v>1.1239104520851859</v>
      </c>
      <c r="BV67" s="243">
        <v>16.477024</v>
      </c>
      <c r="BW67" s="243">
        <v>14.952738</v>
      </c>
      <c r="BX67" s="230">
        <v>1.1019402600379944</v>
      </c>
      <c r="BY67" s="243">
        <v>16.136666000000002</v>
      </c>
      <c r="BZ67" s="243">
        <v>14.918968</v>
      </c>
      <c r="CA67" s="230">
        <v>1.081620793073623</v>
      </c>
      <c r="CB67" s="243">
        <v>15.555909</v>
      </c>
      <c r="CC67" s="243">
        <v>14.498307</v>
      </c>
      <c r="CD67" s="230">
        <v>1.0729465861082952</v>
      </c>
    </row>
    <row r="68" spans="1:82" s="141" customFormat="1" x14ac:dyDescent="0.2">
      <c r="A68" s="200" t="s">
        <v>383</v>
      </c>
      <c r="B68" s="201" t="s">
        <v>253</v>
      </c>
      <c r="C68" s="201" t="s">
        <v>266</v>
      </c>
      <c r="D68" s="202" t="s">
        <v>105</v>
      </c>
      <c r="E68" s="243" t="e">
        <v>#N/A</v>
      </c>
      <c r="F68" s="241" t="e">
        <v>#N/A</v>
      </c>
      <c r="G68" s="230" t="e">
        <v>#N/A</v>
      </c>
      <c r="H68" s="243" t="e">
        <v>#N/A</v>
      </c>
      <c r="I68" s="241" t="e">
        <v>#N/A</v>
      </c>
      <c r="J68" s="230" t="e">
        <v>#N/A</v>
      </c>
      <c r="K68" s="243" t="e">
        <v>#N/A</v>
      </c>
      <c r="L68" s="241" t="e">
        <v>#N/A</v>
      </c>
      <c r="M68" s="230" t="e">
        <v>#N/A</v>
      </c>
      <c r="N68" s="243" t="e">
        <v>#N/A</v>
      </c>
      <c r="O68" s="241" t="e">
        <v>#N/A</v>
      </c>
      <c r="P68" s="230" t="e">
        <v>#N/A</v>
      </c>
      <c r="Q68" s="243" t="e">
        <v>#N/A</v>
      </c>
      <c r="R68" s="241" t="e">
        <v>#N/A</v>
      </c>
      <c r="S68" s="230" t="e">
        <v>#N/A</v>
      </c>
      <c r="T68" s="243" t="e">
        <v>#N/A</v>
      </c>
      <c r="U68" s="241" t="e">
        <v>#N/A</v>
      </c>
      <c r="V68" s="230" t="e">
        <v>#N/A</v>
      </c>
      <c r="W68" s="243" t="e">
        <v>#N/A</v>
      </c>
      <c r="X68" s="241" t="e">
        <v>#N/A</v>
      </c>
      <c r="Y68" s="230" t="e">
        <v>#N/A</v>
      </c>
      <c r="Z68" s="243" t="e">
        <v>#N/A</v>
      </c>
      <c r="AA68" s="241" t="e">
        <v>#N/A</v>
      </c>
      <c r="AB68" s="230" t="e">
        <v>#N/A</v>
      </c>
      <c r="AC68" s="243" t="e">
        <v>#N/A</v>
      </c>
      <c r="AD68" s="241" t="e">
        <v>#N/A</v>
      </c>
      <c r="AE68" s="230" t="e">
        <v>#N/A</v>
      </c>
      <c r="AF68" s="243" t="e">
        <v>#N/A</v>
      </c>
      <c r="AG68" s="241" t="e">
        <v>#N/A</v>
      </c>
      <c r="AH68" s="230" t="e">
        <v>#N/A</v>
      </c>
      <c r="AI68" s="243" t="e">
        <v>#N/A</v>
      </c>
      <c r="AJ68" s="243" t="e">
        <v>#N/A</v>
      </c>
      <c r="AK68" s="230" t="e">
        <v>#N/A</v>
      </c>
      <c r="AL68" s="243" t="e">
        <v>#N/A</v>
      </c>
      <c r="AM68" s="243" t="e">
        <v>#N/A</v>
      </c>
      <c r="AN68" s="230" t="e">
        <v>#N/A</v>
      </c>
      <c r="AO68" s="243" t="e">
        <v>#N/A</v>
      </c>
      <c r="AP68" s="243" t="e">
        <v>#N/A</v>
      </c>
      <c r="AQ68" s="230" t="e">
        <v>#N/A</v>
      </c>
      <c r="AR68" s="243" t="e">
        <v>#N/A</v>
      </c>
      <c r="AS68" s="243" t="e">
        <v>#N/A</v>
      </c>
      <c r="AT68" s="230" t="e">
        <v>#N/A</v>
      </c>
      <c r="AU68" s="243" t="e">
        <v>#N/A</v>
      </c>
      <c r="AV68" s="243" t="e">
        <v>#N/A</v>
      </c>
      <c r="AW68" s="230" t="e">
        <v>#N/A</v>
      </c>
      <c r="AX68" s="243" t="e">
        <v>#N/A</v>
      </c>
      <c r="AY68" s="243" t="e">
        <v>#N/A</v>
      </c>
      <c r="AZ68" s="230" t="e">
        <v>#N/A</v>
      </c>
      <c r="BA68" s="243" t="e">
        <v>#N/A</v>
      </c>
      <c r="BB68" s="243" t="e">
        <v>#N/A</v>
      </c>
      <c r="BC68" s="230" t="e">
        <v>#N/A</v>
      </c>
      <c r="BD68" s="243" t="e">
        <v>#N/A</v>
      </c>
      <c r="BE68" s="243" t="e">
        <v>#N/A</v>
      </c>
      <c r="BF68" s="230" t="e">
        <v>#N/A</v>
      </c>
      <c r="BG68" s="243" t="e">
        <v>#N/A</v>
      </c>
      <c r="BH68" s="243" t="e">
        <v>#N/A</v>
      </c>
      <c r="BI68" s="230" t="e">
        <v>#N/A</v>
      </c>
      <c r="BJ68" s="243">
        <v>71.251356000000001</v>
      </c>
      <c r="BK68" s="243">
        <v>67.965455000000006</v>
      </c>
      <c r="BL68" s="230">
        <v>1.0483466343306316</v>
      </c>
      <c r="BM68" s="243">
        <v>69.853784000000005</v>
      </c>
      <c r="BN68" s="243">
        <v>65.082423000000006</v>
      </c>
      <c r="BO68" s="230">
        <v>1.0733125900982512</v>
      </c>
      <c r="BP68" s="243">
        <v>68.337619000000004</v>
      </c>
      <c r="BQ68" s="243">
        <v>62.136754000000003</v>
      </c>
      <c r="BR68" s="230">
        <v>1.099793835384449</v>
      </c>
      <c r="BS68" s="243">
        <v>66.729867999999996</v>
      </c>
      <c r="BT68" s="243">
        <v>58.806983000000002</v>
      </c>
      <c r="BU68" s="230">
        <v>1.1347269422068462</v>
      </c>
      <c r="BV68" s="243">
        <v>64.503252000000003</v>
      </c>
      <c r="BW68" s="243">
        <v>55.369197</v>
      </c>
      <c r="BX68" s="230">
        <v>1.1649663620731217</v>
      </c>
      <c r="BY68" s="243">
        <v>62.456755000000001</v>
      </c>
      <c r="BZ68" s="243">
        <v>52.384126000000002</v>
      </c>
      <c r="CA68" s="230">
        <v>1.1922839945826336</v>
      </c>
      <c r="CB68" s="243">
        <v>47.843772000000001</v>
      </c>
      <c r="CC68" s="243">
        <v>44.153599</v>
      </c>
      <c r="CD68" s="230">
        <v>1.0835758145106134</v>
      </c>
    </row>
    <row r="69" spans="1:82" s="141" customFormat="1" x14ac:dyDescent="0.2">
      <c r="A69" s="200" t="s">
        <v>384</v>
      </c>
      <c r="B69" s="201" t="s">
        <v>253</v>
      </c>
      <c r="C69" s="201" t="s">
        <v>266</v>
      </c>
      <c r="D69" s="202" t="s">
        <v>106</v>
      </c>
      <c r="E69" s="243" t="e">
        <v>#N/A</v>
      </c>
      <c r="F69" s="241" t="e">
        <v>#N/A</v>
      </c>
      <c r="G69" s="230" t="e">
        <v>#N/A</v>
      </c>
      <c r="H69" s="243" t="e">
        <v>#N/A</v>
      </c>
      <c r="I69" s="241" t="e">
        <v>#N/A</v>
      </c>
      <c r="J69" s="230" t="e">
        <v>#N/A</v>
      </c>
      <c r="K69" s="243" t="e">
        <v>#N/A</v>
      </c>
      <c r="L69" s="241" t="e">
        <v>#N/A</v>
      </c>
      <c r="M69" s="230" t="e">
        <v>#N/A</v>
      </c>
      <c r="N69" s="243" t="e">
        <v>#N/A</v>
      </c>
      <c r="O69" s="241" t="e">
        <v>#N/A</v>
      </c>
      <c r="P69" s="230" t="e">
        <v>#N/A</v>
      </c>
      <c r="Q69" s="243" t="e">
        <v>#N/A</v>
      </c>
      <c r="R69" s="241" t="e">
        <v>#N/A</v>
      </c>
      <c r="S69" s="230" t="e">
        <v>#N/A</v>
      </c>
      <c r="T69" s="243" t="e">
        <v>#N/A</v>
      </c>
      <c r="U69" s="241" t="e">
        <v>#N/A</v>
      </c>
      <c r="V69" s="230" t="e">
        <v>#N/A</v>
      </c>
      <c r="W69" s="243" t="e">
        <v>#N/A</v>
      </c>
      <c r="X69" s="241" t="e">
        <v>#N/A</v>
      </c>
      <c r="Y69" s="230" t="e">
        <v>#N/A</v>
      </c>
      <c r="Z69" s="243" t="e">
        <v>#N/A</v>
      </c>
      <c r="AA69" s="241" t="e">
        <v>#N/A</v>
      </c>
      <c r="AB69" s="230" t="e">
        <v>#N/A</v>
      </c>
      <c r="AC69" s="243" t="e">
        <v>#N/A</v>
      </c>
      <c r="AD69" s="241" t="e">
        <v>#N/A</v>
      </c>
      <c r="AE69" s="230" t="e">
        <v>#N/A</v>
      </c>
      <c r="AF69" s="243" t="e">
        <v>#N/A</v>
      </c>
      <c r="AG69" s="241" t="e">
        <v>#N/A</v>
      </c>
      <c r="AH69" s="230" t="e">
        <v>#N/A</v>
      </c>
      <c r="AI69" s="243" t="e">
        <v>#N/A</v>
      </c>
      <c r="AJ69" s="243" t="e">
        <v>#N/A</v>
      </c>
      <c r="AK69" s="230" t="e">
        <v>#N/A</v>
      </c>
      <c r="AL69" s="243" t="e">
        <v>#N/A</v>
      </c>
      <c r="AM69" s="243" t="e">
        <v>#N/A</v>
      </c>
      <c r="AN69" s="230" t="e">
        <v>#N/A</v>
      </c>
      <c r="AO69" s="243" t="e">
        <v>#N/A</v>
      </c>
      <c r="AP69" s="243" t="e">
        <v>#N/A</v>
      </c>
      <c r="AQ69" s="230" t="e">
        <v>#N/A</v>
      </c>
      <c r="AR69" s="243" t="e">
        <v>#N/A</v>
      </c>
      <c r="AS69" s="243" t="e">
        <v>#N/A</v>
      </c>
      <c r="AT69" s="230" t="e">
        <v>#N/A</v>
      </c>
      <c r="AU69" s="243" t="e">
        <v>#N/A</v>
      </c>
      <c r="AV69" s="243" t="e">
        <v>#N/A</v>
      </c>
      <c r="AW69" s="230" t="e">
        <v>#N/A</v>
      </c>
      <c r="AX69" s="243" t="e">
        <v>#N/A</v>
      </c>
      <c r="AY69" s="243" t="e">
        <v>#N/A</v>
      </c>
      <c r="AZ69" s="230" t="e">
        <v>#N/A</v>
      </c>
      <c r="BA69" s="243" t="e">
        <v>#N/A</v>
      </c>
      <c r="BB69" s="243" t="e">
        <v>#N/A</v>
      </c>
      <c r="BC69" s="230" t="e">
        <v>#N/A</v>
      </c>
      <c r="BD69" s="243" t="e">
        <v>#N/A</v>
      </c>
      <c r="BE69" s="243" t="e">
        <v>#N/A</v>
      </c>
      <c r="BF69" s="230" t="e">
        <v>#N/A</v>
      </c>
      <c r="BG69" s="243" t="e">
        <v>#N/A</v>
      </c>
      <c r="BH69" s="243" t="e">
        <v>#N/A</v>
      </c>
      <c r="BI69" s="230" t="e">
        <v>#N/A</v>
      </c>
      <c r="BJ69" s="243">
        <v>1.35243</v>
      </c>
      <c r="BK69" s="243">
        <v>0.45680100000000001</v>
      </c>
      <c r="BL69" s="230">
        <v>2.9606546395476365</v>
      </c>
      <c r="BM69" s="243">
        <v>1.314038</v>
      </c>
      <c r="BN69" s="243">
        <v>0.46329100000000001</v>
      </c>
      <c r="BO69" s="230">
        <v>2.836312382498257</v>
      </c>
      <c r="BP69" s="243">
        <v>1.3303480000000001</v>
      </c>
      <c r="BQ69" s="243">
        <v>0.43928699999999998</v>
      </c>
      <c r="BR69" s="230">
        <v>3.0284256078600098</v>
      </c>
      <c r="BS69" s="243">
        <v>1.249215</v>
      </c>
      <c r="BT69" s="243">
        <v>0.41592699999999999</v>
      </c>
      <c r="BU69" s="230">
        <v>3.0034477203932419</v>
      </c>
      <c r="BV69" s="243">
        <v>1.2795890000000001</v>
      </c>
      <c r="BW69" s="243">
        <v>0.392814</v>
      </c>
      <c r="BX69" s="230">
        <v>3.2574933683626348</v>
      </c>
      <c r="BY69" s="243">
        <v>1.2643249999999999</v>
      </c>
      <c r="BZ69" s="243">
        <v>0.38133099999999998</v>
      </c>
      <c r="CA69" s="230">
        <v>3.3155578749170669</v>
      </c>
      <c r="CB69" s="243">
        <v>0.80922300000000003</v>
      </c>
      <c r="CC69" s="243">
        <v>0.29033599999999998</v>
      </c>
      <c r="CD69" s="230">
        <v>2.7871948363275654</v>
      </c>
    </row>
    <row r="70" spans="1:82" s="141" customFormat="1" x14ac:dyDescent="0.2">
      <c r="A70" s="200" t="s">
        <v>385</v>
      </c>
      <c r="B70" s="201" t="s">
        <v>253</v>
      </c>
      <c r="C70" s="201" t="s">
        <v>266</v>
      </c>
      <c r="D70" s="202" t="s">
        <v>113</v>
      </c>
      <c r="E70" s="243" t="e">
        <v>#N/A</v>
      </c>
      <c r="F70" s="241" t="e">
        <v>#N/A</v>
      </c>
      <c r="G70" s="230" t="e">
        <v>#N/A</v>
      </c>
      <c r="H70" s="243" t="e">
        <v>#N/A</v>
      </c>
      <c r="I70" s="241" t="e">
        <v>#N/A</v>
      </c>
      <c r="J70" s="230" t="e">
        <v>#N/A</v>
      </c>
      <c r="K70" s="243" t="e">
        <v>#N/A</v>
      </c>
      <c r="L70" s="241" t="e">
        <v>#N/A</v>
      </c>
      <c r="M70" s="230" t="e">
        <v>#N/A</v>
      </c>
      <c r="N70" s="243" t="e">
        <v>#N/A</v>
      </c>
      <c r="O70" s="241" t="e">
        <v>#N/A</v>
      </c>
      <c r="P70" s="230" t="e">
        <v>#N/A</v>
      </c>
      <c r="Q70" s="243" t="e">
        <v>#N/A</v>
      </c>
      <c r="R70" s="241" t="e">
        <v>#N/A</v>
      </c>
      <c r="S70" s="230" t="e">
        <v>#N/A</v>
      </c>
      <c r="T70" s="243" t="e">
        <v>#N/A</v>
      </c>
      <c r="U70" s="241" t="e">
        <v>#N/A</v>
      </c>
      <c r="V70" s="230" t="e">
        <v>#N/A</v>
      </c>
      <c r="W70" s="243" t="e">
        <v>#N/A</v>
      </c>
      <c r="X70" s="241" t="e">
        <v>#N/A</v>
      </c>
      <c r="Y70" s="230" t="e">
        <v>#N/A</v>
      </c>
      <c r="Z70" s="243" t="e">
        <v>#N/A</v>
      </c>
      <c r="AA70" s="241" t="e">
        <v>#N/A</v>
      </c>
      <c r="AB70" s="230" t="e">
        <v>#N/A</v>
      </c>
      <c r="AC70" s="243" t="e">
        <v>#N/A</v>
      </c>
      <c r="AD70" s="241" t="e">
        <v>#N/A</v>
      </c>
      <c r="AE70" s="230" t="e">
        <v>#N/A</v>
      </c>
      <c r="AF70" s="243" t="e">
        <v>#N/A</v>
      </c>
      <c r="AG70" s="241" t="e">
        <v>#N/A</v>
      </c>
      <c r="AH70" s="230" t="e">
        <v>#N/A</v>
      </c>
      <c r="AI70" s="243" t="e">
        <v>#N/A</v>
      </c>
      <c r="AJ70" s="243" t="e">
        <v>#N/A</v>
      </c>
      <c r="AK70" s="230" t="e">
        <v>#N/A</v>
      </c>
      <c r="AL70" s="243" t="e">
        <v>#N/A</v>
      </c>
      <c r="AM70" s="243" t="e">
        <v>#N/A</v>
      </c>
      <c r="AN70" s="230" t="e">
        <v>#N/A</v>
      </c>
      <c r="AO70" s="243" t="e">
        <v>#N/A</v>
      </c>
      <c r="AP70" s="243" t="e">
        <v>#N/A</v>
      </c>
      <c r="AQ70" s="230" t="e">
        <v>#N/A</v>
      </c>
      <c r="AR70" s="243" t="e">
        <v>#N/A</v>
      </c>
      <c r="AS70" s="243" t="e">
        <v>#N/A</v>
      </c>
      <c r="AT70" s="230" t="e">
        <v>#N/A</v>
      </c>
      <c r="AU70" s="243" t="e">
        <v>#N/A</v>
      </c>
      <c r="AV70" s="243" t="e">
        <v>#N/A</v>
      </c>
      <c r="AW70" s="230" t="e">
        <v>#N/A</v>
      </c>
      <c r="AX70" s="243" t="e">
        <v>#N/A</v>
      </c>
      <c r="AY70" s="243" t="e">
        <v>#N/A</v>
      </c>
      <c r="AZ70" s="230" t="e">
        <v>#N/A</v>
      </c>
      <c r="BA70" s="243" t="e">
        <v>#N/A</v>
      </c>
      <c r="BB70" s="243" t="e">
        <v>#N/A</v>
      </c>
      <c r="BC70" s="230" t="e">
        <v>#N/A</v>
      </c>
      <c r="BD70" s="243" t="e">
        <v>#N/A</v>
      </c>
      <c r="BE70" s="243" t="e">
        <v>#N/A</v>
      </c>
      <c r="BF70" s="230" t="e">
        <v>#N/A</v>
      </c>
      <c r="BG70" s="243" t="e">
        <v>#N/A</v>
      </c>
      <c r="BH70" s="243" t="e">
        <v>#N/A</v>
      </c>
      <c r="BI70" s="230" t="e">
        <v>#N/A</v>
      </c>
      <c r="BJ70" s="243">
        <v>1.9338820000000001</v>
      </c>
      <c r="BK70" s="243">
        <v>0.52065300000000003</v>
      </c>
      <c r="BL70" s="230">
        <v>3.7143394929060238</v>
      </c>
      <c r="BM70" s="243">
        <v>1.7326250000000001</v>
      </c>
      <c r="BN70" s="243">
        <v>0.51498699999999997</v>
      </c>
      <c r="BO70" s="230">
        <v>3.3644053150856239</v>
      </c>
      <c r="BP70" s="243">
        <v>1.714569</v>
      </c>
      <c r="BQ70" s="243">
        <v>0.500803</v>
      </c>
      <c r="BR70" s="230">
        <v>3.4236396347465972</v>
      </c>
      <c r="BS70" s="243">
        <v>1.6716169999999999</v>
      </c>
      <c r="BT70" s="243">
        <v>0.516177</v>
      </c>
      <c r="BU70" s="230">
        <v>3.2384569634059632</v>
      </c>
      <c r="BV70" s="243">
        <v>1.7198370000000001</v>
      </c>
      <c r="BW70" s="243">
        <v>0.49468499999999999</v>
      </c>
      <c r="BX70" s="230">
        <v>3.4766305830983355</v>
      </c>
      <c r="BY70" s="243">
        <v>1.7918989999999999</v>
      </c>
      <c r="BZ70" s="243">
        <v>0.48707600000000001</v>
      </c>
      <c r="CA70" s="230">
        <v>3.6788899473593442</v>
      </c>
      <c r="CB70" s="243">
        <v>1.5344640000000001</v>
      </c>
      <c r="CC70" s="243">
        <v>0.51617900000000005</v>
      </c>
      <c r="CD70" s="230">
        <v>2.9727362019764461</v>
      </c>
    </row>
    <row r="71" spans="1:82" s="141" customFormat="1" x14ac:dyDescent="0.2">
      <c r="A71" s="200" t="s">
        <v>386</v>
      </c>
      <c r="B71" s="201" t="s">
        <v>253</v>
      </c>
      <c r="C71" s="201" t="s">
        <v>266</v>
      </c>
      <c r="D71" s="202" t="s">
        <v>107</v>
      </c>
      <c r="E71" s="243" t="e">
        <v>#N/A</v>
      </c>
      <c r="F71" s="241" t="e">
        <v>#N/A</v>
      </c>
      <c r="G71" s="230" t="e">
        <v>#N/A</v>
      </c>
      <c r="H71" s="243" t="e">
        <v>#N/A</v>
      </c>
      <c r="I71" s="241" t="e">
        <v>#N/A</v>
      </c>
      <c r="J71" s="230" t="e">
        <v>#N/A</v>
      </c>
      <c r="K71" s="243" t="e">
        <v>#N/A</v>
      </c>
      <c r="L71" s="241" t="e">
        <v>#N/A</v>
      </c>
      <c r="M71" s="230" t="e">
        <v>#N/A</v>
      </c>
      <c r="N71" s="243" t="e">
        <v>#N/A</v>
      </c>
      <c r="O71" s="241" t="e">
        <v>#N/A</v>
      </c>
      <c r="P71" s="230" t="e">
        <v>#N/A</v>
      </c>
      <c r="Q71" s="243" t="e">
        <v>#N/A</v>
      </c>
      <c r="R71" s="241" t="e">
        <v>#N/A</v>
      </c>
      <c r="S71" s="230" t="e">
        <v>#N/A</v>
      </c>
      <c r="T71" s="243" t="e">
        <v>#N/A</v>
      </c>
      <c r="U71" s="241" t="e">
        <v>#N/A</v>
      </c>
      <c r="V71" s="230" t="e">
        <v>#N/A</v>
      </c>
      <c r="W71" s="243" t="e">
        <v>#N/A</v>
      </c>
      <c r="X71" s="241" t="e">
        <v>#N/A</v>
      </c>
      <c r="Y71" s="230" t="e">
        <v>#N/A</v>
      </c>
      <c r="Z71" s="243" t="e">
        <v>#N/A</v>
      </c>
      <c r="AA71" s="241" t="e">
        <v>#N/A</v>
      </c>
      <c r="AB71" s="230" t="e">
        <v>#N/A</v>
      </c>
      <c r="AC71" s="243" t="e">
        <v>#N/A</v>
      </c>
      <c r="AD71" s="241" t="e">
        <v>#N/A</v>
      </c>
      <c r="AE71" s="230" t="e">
        <v>#N/A</v>
      </c>
      <c r="AF71" s="243" t="e">
        <v>#N/A</v>
      </c>
      <c r="AG71" s="241" t="e">
        <v>#N/A</v>
      </c>
      <c r="AH71" s="230" t="e">
        <v>#N/A</v>
      </c>
      <c r="AI71" s="243" t="e">
        <v>#N/A</v>
      </c>
      <c r="AJ71" s="243" t="e">
        <v>#N/A</v>
      </c>
      <c r="AK71" s="230" t="e">
        <v>#N/A</v>
      </c>
      <c r="AL71" s="243" t="e">
        <v>#N/A</v>
      </c>
      <c r="AM71" s="243" t="e">
        <v>#N/A</v>
      </c>
      <c r="AN71" s="230" t="e">
        <v>#N/A</v>
      </c>
      <c r="AO71" s="243" t="e">
        <v>#N/A</v>
      </c>
      <c r="AP71" s="243" t="e">
        <v>#N/A</v>
      </c>
      <c r="AQ71" s="230" t="e">
        <v>#N/A</v>
      </c>
      <c r="AR71" s="243" t="e">
        <v>#N/A</v>
      </c>
      <c r="AS71" s="243" t="e">
        <v>#N/A</v>
      </c>
      <c r="AT71" s="230" t="e">
        <v>#N/A</v>
      </c>
      <c r="AU71" s="243" t="e">
        <v>#N/A</v>
      </c>
      <c r="AV71" s="243" t="e">
        <v>#N/A</v>
      </c>
      <c r="AW71" s="230" t="e">
        <v>#N/A</v>
      </c>
      <c r="AX71" s="243" t="e">
        <v>#N/A</v>
      </c>
      <c r="AY71" s="243" t="e">
        <v>#N/A</v>
      </c>
      <c r="AZ71" s="230" t="e">
        <v>#N/A</v>
      </c>
      <c r="BA71" s="243" t="e">
        <v>#N/A</v>
      </c>
      <c r="BB71" s="243" t="e">
        <v>#N/A</v>
      </c>
      <c r="BC71" s="230" t="e">
        <v>#N/A</v>
      </c>
      <c r="BD71" s="243" t="e">
        <v>#N/A</v>
      </c>
      <c r="BE71" s="243" t="e">
        <v>#N/A</v>
      </c>
      <c r="BF71" s="230" t="e">
        <v>#N/A</v>
      </c>
      <c r="BG71" s="243" t="e">
        <v>#N/A</v>
      </c>
      <c r="BH71" s="243" t="e">
        <v>#N/A</v>
      </c>
      <c r="BI71" s="230" t="e">
        <v>#N/A</v>
      </c>
      <c r="BJ71" s="243">
        <v>185.44098600000001</v>
      </c>
      <c r="BK71" s="243">
        <v>42.352606999999999</v>
      </c>
      <c r="BL71" s="230">
        <v>4.3785022725991816</v>
      </c>
      <c r="BM71" s="243">
        <v>174.231785</v>
      </c>
      <c r="BN71" s="243">
        <v>40.262616999999999</v>
      </c>
      <c r="BO71" s="230">
        <v>4.327383513098515</v>
      </c>
      <c r="BP71" s="243">
        <v>167.916327</v>
      </c>
      <c r="BQ71" s="243">
        <v>39.163508999999998</v>
      </c>
      <c r="BR71" s="230">
        <v>4.2875710396634785</v>
      </c>
      <c r="BS71" s="243">
        <v>166.156297</v>
      </c>
      <c r="BT71" s="243">
        <v>38.069397000000002</v>
      </c>
      <c r="BU71" s="230">
        <v>4.3645634050888695</v>
      </c>
      <c r="BV71" s="243">
        <v>164.96856099999999</v>
      </c>
      <c r="BW71" s="243">
        <v>37.535207</v>
      </c>
      <c r="BX71" s="230">
        <v>4.3950353330940732</v>
      </c>
      <c r="BY71" s="243">
        <v>169.608498</v>
      </c>
      <c r="BZ71" s="243">
        <v>37.008794999999999</v>
      </c>
      <c r="CA71" s="230">
        <v>4.5829240860179317</v>
      </c>
      <c r="CB71" s="243">
        <v>153.62323000000001</v>
      </c>
      <c r="CC71" s="243">
        <v>35.755771000000003</v>
      </c>
      <c r="CD71" s="230">
        <v>4.2964597239421849</v>
      </c>
    </row>
    <row r="72" spans="1:82" s="141" customFormat="1" x14ac:dyDescent="0.2">
      <c r="A72" s="200" t="s">
        <v>387</v>
      </c>
      <c r="B72" s="201" t="s">
        <v>253</v>
      </c>
      <c r="C72" s="201" t="s">
        <v>266</v>
      </c>
      <c r="D72" s="202" t="s">
        <v>279</v>
      </c>
      <c r="E72" s="243" t="e">
        <v>#N/A</v>
      </c>
      <c r="F72" s="241" t="e">
        <v>#N/A</v>
      </c>
      <c r="G72" s="230" t="e">
        <v>#N/A</v>
      </c>
      <c r="H72" s="243" t="e">
        <v>#N/A</v>
      </c>
      <c r="I72" s="241" t="e">
        <v>#N/A</v>
      </c>
      <c r="J72" s="230" t="e">
        <v>#N/A</v>
      </c>
      <c r="K72" s="243" t="e">
        <v>#N/A</v>
      </c>
      <c r="L72" s="241" t="e">
        <v>#N/A</v>
      </c>
      <c r="M72" s="230" t="e">
        <v>#N/A</v>
      </c>
      <c r="N72" s="243" t="e">
        <v>#N/A</v>
      </c>
      <c r="O72" s="241" t="e">
        <v>#N/A</v>
      </c>
      <c r="P72" s="230" t="e">
        <v>#N/A</v>
      </c>
      <c r="Q72" s="243" t="e">
        <v>#N/A</v>
      </c>
      <c r="R72" s="241" t="e">
        <v>#N/A</v>
      </c>
      <c r="S72" s="230" t="e">
        <v>#N/A</v>
      </c>
      <c r="T72" s="243" t="e">
        <v>#N/A</v>
      </c>
      <c r="U72" s="241" t="e">
        <v>#N/A</v>
      </c>
      <c r="V72" s="230" t="e">
        <v>#N/A</v>
      </c>
      <c r="W72" s="243" t="e">
        <v>#N/A</v>
      </c>
      <c r="X72" s="241" t="e">
        <v>#N/A</v>
      </c>
      <c r="Y72" s="230" t="e">
        <v>#N/A</v>
      </c>
      <c r="Z72" s="243" t="e">
        <v>#N/A</v>
      </c>
      <c r="AA72" s="241" t="e">
        <v>#N/A</v>
      </c>
      <c r="AB72" s="230" t="e">
        <v>#N/A</v>
      </c>
      <c r="AC72" s="243" t="e">
        <v>#N/A</v>
      </c>
      <c r="AD72" s="241" t="e">
        <v>#N/A</v>
      </c>
      <c r="AE72" s="230" t="e">
        <v>#N/A</v>
      </c>
      <c r="AF72" s="243" t="e">
        <v>#N/A</v>
      </c>
      <c r="AG72" s="241" t="e">
        <v>#N/A</v>
      </c>
      <c r="AH72" s="230" t="e">
        <v>#N/A</v>
      </c>
      <c r="AI72" s="243" t="e">
        <v>#N/A</v>
      </c>
      <c r="AJ72" s="243" t="e">
        <v>#N/A</v>
      </c>
      <c r="AK72" s="230" t="e">
        <v>#N/A</v>
      </c>
      <c r="AL72" s="243" t="e">
        <v>#N/A</v>
      </c>
      <c r="AM72" s="243" t="e">
        <v>#N/A</v>
      </c>
      <c r="AN72" s="230" t="e">
        <v>#N/A</v>
      </c>
      <c r="AO72" s="243" t="e">
        <v>#N/A</v>
      </c>
      <c r="AP72" s="243" t="e">
        <v>#N/A</v>
      </c>
      <c r="AQ72" s="230" t="e">
        <v>#N/A</v>
      </c>
      <c r="AR72" s="243" t="e">
        <v>#N/A</v>
      </c>
      <c r="AS72" s="243" t="e">
        <v>#N/A</v>
      </c>
      <c r="AT72" s="230" t="e">
        <v>#N/A</v>
      </c>
      <c r="AU72" s="243" t="e">
        <v>#N/A</v>
      </c>
      <c r="AV72" s="243" t="e">
        <v>#N/A</v>
      </c>
      <c r="AW72" s="230" t="e">
        <v>#N/A</v>
      </c>
      <c r="AX72" s="243" t="e">
        <v>#N/A</v>
      </c>
      <c r="AY72" s="243" t="e">
        <v>#N/A</v>
      </c>
      <c r="AZ72" s="230" t="e">
        <v>#N/A</v>
      </c>
      <c r="BA72" s="243" t="e">
        <v>#N/A</v>
      </c>
      <c r="BB72" s="243" t="e">
        <v>#N/A</v>
      </c>
      <c r="BC72" s="230" t="e">
        <v>#N/A</v>
      </c>
      <c r="BD72" s="243" t="e">
        <v>#N/A</v>
      </c>
      <c r="BE72" s="243" t="e">
        <v>#N/A</v>
      </c>
      <c r="BF72" s="230" t="e">
        <v>#N/A</v>
      </c>
      <c r="BG72" s="243" t="e">
        <v>#N/A</v>
      </c>
      <c r="BH72" s="243" t="e">
        <v>#N/A</v>
      </c>
      <c r="BI72" s="230" t="e">
        <v>#N/A</v>
      </c>
      <c r="BJ72" s="243">
        <v>22.546516</v>
      </c>
      <c r="BK72" s="243">
        <v>5.4530909999999997</v>
      </c>
      <c r="BL72" s="230">
        <v>4.1346304325381702</v>
      </c>
      <c r="BM72" s="243">
        <v>22.148855000000001</v>
      </c>
      <c r="BN72" s="243">
        <v>5.3754340000000003</v>
      </c>
      <c r="BO72" s="230">
        <v>4.1203845122086884</v>
      </c>
      <c r="BP72" s="243">
        <v>21.998244</v>
      </c>
      <c r="BQ72" s="243">
        <v>5.3898200000000003</v>
      </c>
      <c r="BR72" s="230">
        <v>4.0814431650778689</v>
      </c>
      <c r="BS72" s="243">
        <v>21.285741999999999</v>
      </c>
      <c r="BT72" s="243">
        <v>5.3632710000000001</v>
      </c>
      <c r="BU72" s="230">
        <v>3.9687985186651948</v>
      </c>
      <c r="BV72" s="243">
        <v>20.189920999999998</v>
      </c>
      <c r="BW72" s="243">
        <v>5.3237930000000002</v>
      </c>
      <c r="BX72" s="230">
        <v>3.7923940694162974</v>
      </c>
      <c r="BY72" s="243">
        <v>19.862715999999999</v>
      </c>
      <c r="BZ72" s="243">
        <v>5.2079360000000001</v>
      </c>
      <c r="CA72" s="230">
        <v>3.8139324292771644</v>
      </c>
      <c r="CB72" s="243">
        <v>18.290004</v>
      </c>
      <c r="CC72" s="243">
        <v>4.700215</v>
      </c>
      <c r="CD72" s="230">
        <v>3.8913122059310052</v>
      </c>
    </row>
    <row r="73" spans="1:82" s="141" customFormat="1" x14ac:dyDescent="0.2">
      <c r="A73" s="200" t="s">
        <v>388</v>
      </c>
      <c r="B73" s="201" t="s">
        <v>253</v>
      </c>
      <c r="C73" s="201" t="s">
        <v>266</v>
      </c>
      <c r="D73" s="202" t="s">
        <v>108</v>
      </c>
      <c r="E73" s="243" t="e">
        <v>#N/A</v>
      </c>
      <c r="F73" s="241" t="e">
        <v>#N/A</v>
      </c>
      <c r="G73" s="230" t="e">
        <v>#N/A</v>
      </c>
      <c r="H73" s="243" t="e">
        <v>#N/A</v>
      </c>
      <c r="I73" s="241" t="e">
        <v>#N/A</v>
      </c>
      <c r="J73" s="230" t="e">
        <v>#N/A</v>
      </c>
      <c r="K73" s="243" t="e">
        <v>#N/A</v>
      </c>
      <c r="L73" s="241" t="e">
        <v>#N/A</v>
      </c>
      <c r="M73" s="230" t="e">
        <v>#N/A</v>
      </c>
      <c r="N73" s="243" t="e">
        <v>#N/A</v>
      </c>
      <c r="O73" s="241" t="e">
        <v>#N/A</v>
      </c>
      <c r="P73" s="230" t="e">
        <v>#N/A</v>
      </c>
      <c r="Q73" s="243" t="e">
        <v>#N/A</v>
      </c>
      <c r="R73" s="241" t="e">
        <v>#N/A</v>
      </c>
      <c r="S73" s="230" t="e">
        <v>#N/A</v>
      </c>
      <c r="T73" s="243" t="e">
        <v>#N/A</v>
      </c>
      <c r="U73" s="241" t="e">
        <v>#N/A</v>
      </c>
      <c r="V73" s="230" t="e">
        <v>#N/A</v>
      </c>
      <c r="W73" s="243" t="e">
        <v>#N/A</v>
      </c>
      <c r="X73" s="241" t="e">
        <v>#N/A</v>
      </c>
      <c r="Y73" s="230" t="e">
        <v>#N/A</v>
      </c>
      <c r="Z73" s="243" t="e">
        <v>#N/A</v>
      </c>
      <c r="AA73" s="241" t="e">
        <v>#N/A</v>
      </c>
      <c r="AB73" s="230" t="e">
        <v>#N/A</v>
      </c>
      <c r="AC73" s="243" t="e">
        <v>#N/A</v>
      </c>
      <c r="AD73" s="241" t="e">
        <v>#N/A</v>
      </c>
      <c r="AE73" s="230" t="e">
        <v>#N/A</v>
      </c>
      <c r="AF73" s="243" t="e">
        <v>#N/A</v>
      </c>
      <c r="AG73" s="241" t="e">
        <v>#N/A</v>
      </c>
      <c r="AH73" s="230" t="e">
        <v>#N/A</v>
      </c>
      <c r="AI73" s="243" t="e">
        <v>#N/A</v>
      </c>
      <c r="AJ73" s="243" t="e">
        <v>#N/A</v>
      </c>
      <c r="AK73" s="230" t="e">
        <v>#N/A</v>
      </c>
      <c r="AL73" s="243" t="e">
        <v>#N/A</v>
      </c>
      <c r="AM73" s="243" t="e">
        <v>#N/A</v>
      </c>
      <c r="AN73" s="230" t="e">
        <v>#N/A</v>
      </c>
      <c r="AO73" s="243" t="e">
        <v>#N/A</v>
      </c>
      <c r="AP73" s="243" t="e">
        <v>#N/A</v>
      </c>
      <c r="AQ73" s="230" t="e">
        <v>#N/A</v>
      </c>
      <c r="AR73" s="243" t="e">
        <v>#N/A</v>
      </c>
      <c r="AS73" s="243" t="e">
        <v>#N/A</v>
      </c>
      <c r="AT73" s="230" t="e">
        <v>#N/A</v>
      </c>
      <c r="AU73" s="243" t="e">
        <v>#N/A</v>
      </c>
      <c r="AV73" s="243" t="e">
        <v>#N/A</v>
      </c>
      <c r="AW73" s="230" t="e">
        <v>#N/A</v>
      </c>
      <c r="AX73" s="243" t="e">
        <v>#N/A</v>
      </c>
      <c r="AY73" s="243" t="e">
        <v>#N/A</v>
      </c>
      <c r="AZ73" s="230" t="e">
        <v>#N/A</v>
      </c>
      <c r="BA73" s="243" t="e">
        <v>#N/A</v>
      </c>
      <c r="BB73" s="243" t="e">
        <v>#N/A</v>
      </c>
      <c r="BC73" s="230" t="e">
        <v>#N/A</v>
      </c>
      <c r="BD73" s="243" t="e">
        <v>#N/A</v>
      </c>
      <c r="BE73" s="243" t="e">
        <v>#N/A</v>
      </c>
      <c r="BF73" s="230" t="e">
        <v>#N/A</v>
      </c>
      <c r="BG73" s="243" t="e">
        <v>#N/A</v>
      </c>
      <c r="BH73" s="243" t="e">
        <v>#N/A</v>
      </c>
      <c r="BI73" s="230" t="e">
        <v>#N/A</v>
      </c>
      <c r="BJ73" s="243">
        <v>24.723931</v>
      </c>
      <c r="BK73" s="243">
        <v>5.4985340000000003</v>
      </c>
      <c r="BL73" s="230">
        <v>4.4964586924442038</v>
      </c>
      <c r="BM73" s="243">
        <v>24.694424000000001</v>
      </c>
      <c r="BN73" s="243">
        <v>5.5356290000000001</v>
      </c>
      <c r="BO73" s="230">
        <v>4.4609969345850313</v>
      </c>
      <c r="BP73" s="243">
        <v>25.384806000000001</v>
      </c>
      <c r="BQ73" s="243">
        <v>5.4890080000000001</v>
      </c>
      <c r="BR73" s="230">
        <v>4.6246618696857427</v>
      </c>
      <c r="BS73" s="243">
        <v>25.683361999999999</v>
      </c>
      <c r="BT73" s="243">
        <v>5.4103110000000001</v>
      </c>
      <c r="BU73" s="230">
        <v>4.7471137980792601</v>
      </c>
      <c r="BV73" s="243">
        <v>25.350259999999999</v>
      </c>
      <c r="BW73" s="243">
        <v>5.3130110000000004</v>
      </c>
      <c r="BX73" s="230">
        <v>4.7713546988703763</v>
      </c>
      <c r="BY73" s="243">
        <v>25.525960999999999</v>
      </c>
      <c r="BZ73" s="243">
        <v>5.0939959999999997</v>
      </c>
      <c r="CA73" s="230">
        <v>5.0109896042321198</v>
      </c>
      <c r="CB73" s="243">
        <v>18.345051999999999</v>
      </c>
      <c r="CC73" s="243">
        <v>4.9555290000000003</v>
      </c>
      <c r="CD73" s="230">
        <v>3.7019361605996046</v>
      </c>
    </row>
    <row r="74" spans="1:82" s="141" customFormat="1" x14ac:dyDescent="0.2">
      <c r="A74" s="200" t="s">
        <v>389</v>
      </c>
      <c r="B74" s="201" t="s">
        <v>253</v>
      </c>
      <c r="C74" s="201" t="s">
        <v>266</v>
      </c>
      <c r="D74" s="202" t="s">
        <v>109</v>
      </c>
      <c r="E74" s="243" t="e">
        <v>#N/A</v>
      </c>
      <c r="F74" s="241" t="e">
        <v>#N/A</v>
      </c>
      <c r="G74" s="230" t="e">
        <v>#N/A</v>
      </c>
      <c r="H74" s="243" t="e">
        <v>#N/A</v>
      </c>
      <c r="I74" s="241" t="e">
        <v>#N/A</v>
      </c>
      <c r="J74" s="230" t="e">
        <v>#N/A</v>
      </c>
      <c r="K74" s="243" t="e">
        <v>#N/A</v>
      </c>
      <c r="L74" s="241" t="e">
        <v>#N/A</v>
      </c>
      <c r="M74" s="230" t="e">
        <v>#N/A</v>
      </c>
      <c r="N74" s="243" t="e">
        <v>#N/A</v>
      </c>
      <c r="O74" s="241" t="e">
        <v>#N/A</v>
      </c>
      <c r="P74" s="230" t="e">
        <v>#N/A</v>
      </c>
      <c r="Q74" s="243" t="e">
        <v>#N/A</v>
      </c>
      <c r="R74" s="241" t="e">
        <v>#N/A</v>
      </c>
      <c r="S74" s="230" t="e">
        <v>#N/A</v>
      </c>
      <c r="T74" s="243" t="e">
        <v>#N/A</v>
      </c>
      <c r="U74" s="241" t="e">
        <v>#N/A</v>
      </c>
      <c r="V74" s="230" t="e">
        <v>#N/A</v>
      </c>
      <c r="W74" s="243" t="e">
        <v>#N/A</v>
      </c>
      <c r="X74" s="241" t="e">
        <v>#N/A</v>
      </c>
      <c r="Y74" s="230" t="e">
        <v>#N/A</v>
      </c>
      <c r="Z74" s="243" t="e">
        <v>#N/A</v>
      </c>
      <c r="AA74" s="241" t="e">
        <v>#N/A</v>
      </c>
      <c r="AB74" s="230" t="e">
        <v>#N/A</v>
      </c>
      <c r="AC74" s="243" t="e">
        <v>#N/A</v>
      </c>
      <c r="AD74" s="241" t="e">
        <v>#N/A</v>
      </c>
      <c r="AE74" s="230" t="e">
        <v>#N/A</v>
      </c>
      <c r="AF74" s="243" t="e">
        <v>#N/A</v>
      </c>
      <c r="AG74" s="241" t="e">
        <v>#N/A</v>
      </c>
      <c r="AH74" s="230" t="e">
        <v>#N/A</v>
      </c>
      <c r="AI74" s="243" t="e">
        <v>#N/A</v>
      </c>
      <c r="AJ74" s="243" t="e">
        <v>#N/A</v>
      </c>
      <c r="AK74" s="230" t="e">
        <v>#N/A</v>
      </c>
      <c r="AL74" s="243" t="e">
        <v>#N/A</v>
      </c>
      <c r="AM74" s="243" t="e">
        <v>#N/A</v>
      </c>
      <c r="AN74" s="230" t="e">
        <v>#N/A</v>
      </c>
      <c r="AO74" s="243" t="e">
        <v>#N/A</v>
      </c>
      <c r="AP74" s="243" t="e">
        <v>#N/A</v>
      </c>
      <c r="AQ74" s="230" t="e">
        <v>#N/A</v>
      </c>
      <c r="AR74" s="243" t="e">
        <v>#N/A</v>
      </c>
      <c r="AS74" s="243" t="e">
        <v>#N/A</v>
      </c>
      <c r="AT74" s="230" t="e">
        <v>#N/A</v>
      </c>
      <c r="AU74" s="243" t="e">
        <v>#N/A</v>
      </c>
      <c r="AV74" s="243" t="e">
        <v>#N/A</v>
      </c>
      <c r="AW74" s="230" t="e">
        <v>#N/A</v>
      </c>
      <c r="AX74" s="243" t="e">
        <v>#N/A</v>
      </c>
      <c r="AY74" s="243" t="e">
        <v>#N/A</v>
      </c>
      <c r="AZ74" s="230" t="e">
        <v>#N/A</v>
      </c>
      <c r="BA74" s="243" t="e">
        <v>#N/A</v>
      </c>
      <c r="BB74" s="243" t="e">
        <v>#N/A</v>
      </c>
      <c r="BC74" s="230" t="e">
        <v>#N/A</v>
      </c>
      <c r="BD74" s="243" t="e">
        <v>#N/A</v>
      </c>
      <c r="BE74" s="243" t="e">
        <v>#N/A</v>
      </c>
      <c r="BF74" s="230" t="e">
        <v>#N/A</v>
      </c>
      <c r="BG74" s="243" t="e">
        <v>#N/A</v>
      </c>
      <c r="BH74" s="243" t="e">
        <v>#N/A</v>
      </c>
      <c r="BI74" s="230" t="e">
        <v>#N/A</v>
      </c>
      <c r="BJ74" s="243">
        <v>5.0761849999999997</v>
      </c>
      <c r="BK74" s="243">
        <v>3.167462</v>
      </c>
      <c r="BL74" s="230">
        <v>1.6026032830070258</v>
      </c>
      <c r="BM74" s="243">
        <v>5.0353859999999999</v>
      </c>
      <c r="BN74" s="243">
        <v>3.1801119999999998</v>
      </c>
      <c r="BO74" s="230">
        <v>1.5833989494709622</v>
      </c>
      <c r="BP74" s="243">
        <v>4.7944310000000003</v>
      </c>
      <c r="BQ74" s="243">
        <v>3.2460990000000001</v>
      </c>
      <c r="BR74" s="230">
        <v>1.4769823717637693</v>
      </c>
      <c r="BS74" s="243">
        <v>4.7803190000000004</v>
      </c>
      <c r="BT74" s="243">
        <v>3.1898870000000001</v>
      </c>
      <c r="BU74" s="230">
        <v>1.4985856865776124</v>
      </c>
      <c r="BV74" s="243">
        <v>4.6064379999999998</v>
      </c>
      <c r="BW74" s="243">
        <v>3.1733280000000001</v>
      </c>
      <c r="BX74" s="230">
        <v>1.4516110531278203</v>
      </c>
      <c r="BY74" s="243">
        <v>4.5934889999999999</v>
      </c>
      <c r="BZ74" s="243">
        <v>3.2163560000000002</v>
      </c>
      <c r="CA74" s="230">
        <v>1.4281656010715231</v>
      </c>
      <c r="CB74" s="243">
        <v>4.0726930000000001</v>
      </c>
      <c r="CC74" s="243">
        <v>3.4786999999999999</v>
      </c>
      <c r="CD74" s="230">
        <v>1.1707514301319459</v>
      </c>
    </row>
    <row r="75" spans="1:82" s="141" customFormat="1" x14ac:dyDescent="0.2">
      <c r="A75" s="200" t="s">
        <v>390</v>
      </c>
      <c r="B75" s="201" t="s">
        <v>253</v>
      </c>
      <c r="C75" s="201" t="s">
        <v>266</v>
      </c>
      <c r="D75" s="202" t="s">
        <v>280</v>
      </c>
      <c r="E75" s="243" t="e">
        <v>#N/A</v>
      </c>
      <c r="F75" s="241" t="e">
        <v>#N/A</v>
      </c>
      <c r="G75" s="230" t="e">
        <v>#N/A</v>
      </c>
      <c r="H75" s="243" t="e">
        <v>#N/A</v>
      </c>
      <c r="I75" s="241" t="e">
        <v>#N/A</v>
      </c>
      <c r="J75" s="230" t="e">
        <v>#N/A</v>
      </c>
      <c r="K75" s="243" t="e">
        <v>#N/A</v>
      </c>
      <c r="L75" s="241" t="e">
        <v>#N/A</v>
      </c>
      <c r="M75" s="230" t="e">
        <v>#N/A</v>
      </c>
      <c r="N75" s="243" t="e">
        <v>#N/A</v>
      </c>
      <c r="O75" s="241" t="e">
        <v>#N/A</v>
      </c>
      <c r="P75" s="230" t="e">
        <v>#N/A</v>
      </c>
      <c r="Q75" s="243" t="e">
        <v>#N/A</v>
      </c>
      <c r="R75" s="241" t="e">
        <v>#N/A</v>
      </c>
      <c r="S75" s="230" t="e">
        <v>#N/A</v>
      </c>
      <c r="T75" s="243" t="e">
        <v>#N/A</v>
      </c>
      <c r="U75" s="241" t="e">
        <v>#N/A</v>
      </c>
      <c r="V75" s="230" t="e">
        <v>#N/A</v>
      </c>
      <c r="W75" s="243" t="e">
        <v>#N/A</v>
      </c>
      <c r="X75" s="241" t="e">
        <v>#N/A</v>
      </c>
      <c r="Y75" s="230" t="e">
        <v>#N/A</v>
      </c>
      <c r="Z75" s="243" t="e">
        <v>#N/A</v>
      </c>
      <c r="AA75" s="241" t="e">
        <v>#N/A</v>
      </c>
      <c r="AB75" s="230" t="e">
        <v>#N/A</v>
      </c>
      <c r="AC75" s="243" t="e">
        <v>#N/A</v>
      </c>
      <c r="AD75" s="241" t="e">
        <v>#N/A</v>
      </c>
      <c r="AE75" s="230" t="e">
        <v>#N/A</v>
      </c>
      <c r="AF75" s="243" t="e">
        <v>#N/A</v>
      </c>
      <c r="AG75" s="241" t="e">
        <v>#N/A</v>
      </c>
      <c r="AH75" s="230" t="e">
        <v>#N/A</v>
      </c>
      <c r="AI75" s="243" t="e">
        <v>#N/A</v>
      </c>
      <c r="AJ75" s="243" t="e">
        <v>#N/A</v>
      </c>
      <c r="AK75" s="230" t="e">
        <v>#N/A</v>
      </c>
      <c r="AL75" s="243" t="e">
        <v>#N/A</v>
      </c>
      <c r="AM75" s="243" t="e">
        <v>#N/A</v>
      </c>
      <c r="AN75" s="230" t="e">
        <v>#N/A</v>
      </c>
      <c r="AO75" s="243" t="e">
        <v>#N/A</v>
      </c>
      <c r="AP75" s="243" t="e">
        <v>#N/A</v>
      </c>
      <c r="AQ75" s="230" t="e">
        <v>#N/A</v>
      </c>
      <c r="AR75" s="243" t="e">
        <v>#N/A</v>
      </c>
      <c r="AS75" s="243" t="e">
        <v>#N/A</v>
      </c>
      <c r="AT75" s="230" t="e">
        <v>#N/A</v>
      </c>
      <c r="AU75" s="243" t="e">
        <v>#N/A</v>
      </c>
      <c r="AV75" s="243" t="e">
        <v>#N/A</v>
      </c>
      <c r="AW75" s="230" t="e">
        <v>#N/A</v>
      </c>
      <c r="AX75" s="243" t="e">
        <v>#N/A</v>
      </c>
      <c r="AY75" s="243" t="e">
        <v>#N/A</v>
      </c>
      <c r="AZ75" s="230" t="e">
        <v>#N/A</v>
      </c>
      <c r="BA75" s="243" t="e">
        <v>#N/A</v>
      </c>
      <c r="BB75" s="243" t="e">
        <v>#N/A</v>
      </c>
      <c r="BC75" s="230" t="e">
        <v>#N/A</v>
      </c>
      <c r="BD75" s="243" t="e">
        <v>#N/A</v>
      </c>
      <c r="BE75" s="243" t="e">
        <v>#N/A</v>
      </c>
      <c r="BF75" s="230" t="e">
        <v>#N/A</v>
      </c>
      <c r="BG75" s="243" t="e">
        <v>#N/A</v>
      </c>
      <c r="BH75" s="243" t="e">
        <v>#N/A</v>
      </c>
      <c r="BI75" s="230" t="e">
        <v>#N/A</v>
      </c>
      <c r="BJ75" s="243">
        <v>3.287623</v>
      </c>
      <c r="BK75" s="243">
        <v>0.40601199999999998</v>
      </c>
      <c r="BL75" s="230">
        <v>8.0973542653911714</v>
      </c>
      <c r="BM75" s="243">
        <v>3.34076</v>
      </c>
      <c r="BN75" s="243">
        <v>0.391291</v>
      </c>
      <c r="BO75" s="230">
        <v>8.5377890112473835</v>
      </c>
      <c r="BP75" s="243">
        <v>3.1664310000000002</v>
      </c>
      <c r="BQ75" s="243">
        <v>0.356817</v>
      </c>
      <c r="BR75" s="230">
        <v>8.8741035320626551</v>
      </c>
      <c r="BS75" s="243">
        <v>3.1289709999999999</v>
      </c>
      <c r="BT75" s="243">
        <v>0.33272499999999999</v>
      </c>
      <c r="BU75" s="230">
        <v>9.4040754376737539</v>
      </c>
      <c r="BV75" s="243">
        <v>3.0125030000000002</v>
      </c>
      <c r="BW75" s="243">
        <v>0.33341500000000002</v>
      </c>
      <c r="BX75" s="230">
        <v>9.0352953526386042</v>
      </c>
      <c r="BY75" s="243">
        <v>2.895311</v>
      </c>
      <c r="BZ75" s="243">
        <v>0.30854700000000002</v>
      </c>
      <c r="CA75" s="230">
        <v>9.383695190684076</v>
      </c>
      <c r="CB75" s="243">
        <v>2.1865329999999998</v>
      </c>
      <c r="CC75" s="243">
        <v>0.29167999999999999</v>
      </c>
      <c r="CD75" s="230">
        <v>7.4963418815139873</v>
      </c>
    </row>
    <row r="76" spans="1:82" s="141" customFormat="1" x14ac:dyDescent="0.2">
      <c r="A76" s="200" t="s">
        <v>391</v>
      </c>
      <c r="B76" s="201" t="s">
        <v>253</v>
      </c>
      <c r="C76" s="201" t="s">
        <v>266</v>
      </c>
      <c r="D76" s="202" t="s">
        <v>281</v>
      </c>
      <c r="E76" s="243" t="e">
        <v>#N/A</v>
      </c>
      <c r="F76" s="241" t="e">
        <v>#N/A</v>
      </c>
      <c r="G76" s="230" t="e">
        <v>#N/A</v>
      </c>
      <c r="H76" s="243" t="e">
        <v>#N/A</v>
      </c>
      <c r="I76" s="241" t="e">
        <v>#N/A</v>
      </c>
      <c r="J76" s="230" t="e">
        <v>#N/A</v>
      </c>
      <c r="K76" s="243" t="e">
        <v>#N/A</v>
      </c>
      <c r="L76" s="241" t="e">
        <v>#N/A</v>
      </c>
      <c r="M76" s="230" t="e">
        <v>#N/A</v>
      </c>
      <c r="N76" s="243" t="e">
        <v>#N/A</v>
      </c>
      <c r="O76" s="241" t="e">
        <v>#N/A</v>
      </c>
      <c r="P76" s="230" t="e">
        <v>#N/A</v>
      </c>
      <c r="Q76" s="243" t="e">
        <v>#N/A</v>
      </c>
      <c r="R76" s="241" t="e">
        <v>#N/A</v>
      </c>
      <c r="S76" s="230" t="e">
        <v>#N/A</v>
      </c>
      <c r="T76" s="243" t="e">
        <v>#N/A</v>
      </c>
      <c r="U76" s="241" t="e">
        <v>#N/A</v>
      </c>
      <c r="V76" s="230" t="e">
        <v>#N/A</v>
      </c>
      <c r="W76" s="243" t="e">
        <v>#N/A</v>
      </c>
      <c r="X76" s="241" t="e">
        <v>#N/A</v>
      </c>
      <c r="Y76" s="230" t="e">
        <v>#N/A</v>
      </c>
      <c r="Z76" s="243" t="e">
        <v>#N/A</v>
      </c>
      <c r="AA76" s="241" t="e">
        <v>#N/A</v>
      </c>
      <c r="AB76" s="230" t="e">
        <v>#N/A</v>
      </c>
      <c r="AC76" s="243" t="e">
        <v>#N/A</v>
      </c>
      <c r="AD76" s="241" t="e">
        <v>#N/A</v>
      </c>
      <c r="AE76" s="230" t="e">
        <v>#N/A</v>
      </c>
      <c r="AF76" s="243" t="e">
        <v>#N/A</v>
      </c>
      <c r="AG76" s="241" t="e">
        <v>#N/A</v>
      </c>
      <c r="AH76" s="230" t="e">
        <v>#N/A</v>
      </c>
      <c r="AI76" s="243" t="e">
        <v>#N/A</v>
      </c>
      <c r="AJ76" s="243" t="e">
        <v>#N/A</v>
      </c>
      <c r="AK76" s="230" t="e">
        <v>#N/A</v>
      </c>
      <c r="AL76" s="243" t="e">
        <v>#N/A</v>
      </c>
      <c r="AM76" s="243" t="e">
        <v>#N/A</v>
      </c>
      <c r="AN76" s="230" t="e">
        <v>#N/A</v>
      </c>
      <c r="AO76" s="243" t="e">
        <v>#N/A</v>
      </c>
      <c r="AP76" s="243" t="e">
        <v>#N/A</v>
      </c>
      <c r="AQ76" s="230" t="e">
        <v>#N/A</v>
      </c>
      <c r="AR76" s="243" t="e">
        <v>#N/A</v>
      </c>
      <c r="AS76" s="243" t="e">
        <v>#N/A</v>
      </c>
      <c r="AT76" s="230" t="e">
        <v>#N/A</v>
      </c>
      <c r="AU76" s="243" t="e">
        <v>#N/A</v>
      </c>
      <c r="AV76" s="243" t="e">
        <v>#N/A</v>
      </c>
      <c r="AW76" s="230" t="e">
        <v>#N/A</v>
      </c>
      <c r="AX76" s="243" t="e">
        <v>#N/A</v>
      </c>
      <c r="AY76" s="243" t="e">
        <v>#N/A</v>
      </c>
      <c r="AZ76" s="230" t="e">
        <v>#N/A</v>
      </c>
      <c r="BA76" s="243" t="e">
        <v>#N/A</v>
      </c>
      <c r="BB76" s="243" t="e">
        <v>#N/A</v>
      </c>
      <c r="BC76" s="230" t="e">
        <v>#N/A</v>
      </c>
      <c r="BD76" s="243" t="e">
        <v>#N/A</v>
      </c>
      <c r="BE76" s="243" t="e">
        <v>#N/A</v>
      </c>
      <c r="BF76" s="230" t="e">
        <v>#N/A</v>
      </c>
      <c r="BG76" s="243" t="e">
        <v>#N/A</v>
      </c>
      <c r="BH76" s="243" t="e">
        <v>#N/A</v>
      </c>
      <c r="BI76" s="230" t="e">
        <v>#N/A</v>
      </c>
      <c r="BJ76" s="243">
        <v>18.903814000000001</v>
      </c>
      <c r="BK76" s="243">
        <v>5.502421</v>
      </c>
      <c r="BL76" s="230">
        <v>3.435544826540899</v>
      </c>
      <c r="BM76" s="243">
        <v>18.65494</v>
      </c>
      <c r="BN76" s="243">
        <v>5.3720319999999999</v>
      </c>
      <c r="BO76" s="230">
        <v>3.4726040351211607</v>
      </c>
      <c r="BP76" s="243">
        <v>18.919370000000001</v>
      </c>
      <c r="BQ76" s="243">
        <v>5.1824409999999999</v>
      </c>
      <c r="BR76" s="230">
        <v>3.6506677065884592</v>
      </c>
      <c r="BS76" s="243">
        <v>18.774871000000001</v>
      </c>
      <c r="BT76" s="243">
        <v>5.1875910000000003</v>
      </c>
      <c r="BU76" s="230">
        <v>3.6191887525442925</v>
      </c>
      <c r="BV76" s="243">
        <v>18.451048</v>
      </c>
      <c r="BW76" s="243">
        <v>5.13218</v>
      </c>
      <c r="BX76" s="230">
        <v>3.5951677454804782</v>
      </c>
      <c r="BY76" s="243">
        <v>17.911740999999999</v>
      </c>
      <c r="BZ76" s="243">
        <v>5.0432949999999996</v>
      </c>
      <c r="CA76" s="230">
        <v>3.5515949394195663</v>
      </c>
      <c r="CB76" s="243">
        <v>15.327866999999999</v>
      </c>
      <c r="CC76" s="243">
        <v>4.6964829999999997</v>
      </c>
      <c r="CD76" s="230">
        <v>3.2636905105373533</v>
      </c>
    </row>
    <row r="77" spans="1:82" s="141" customFormat="1" x14ac:dyDescent="0.2">
      <c r="A77" s="200" t="s">
        <v>392</v>
      </c>
      <c r="B77" s="201" t="s">
        <v>253</v>
      </c>
      <c r="C77" s="201" t="s">
        <v>266</v>
      </c>
      <c r="D77" s="202" t="s">
        <v>110</v>
      </c>
      <c r="E77" s="243" t="e">
        <v>#N/A</v>
      </c>
      <c r="F77" s="241" t="e">
        <v>#N/A</v>
      </c>
      <c r="G77" s="230" t="e">
        <v>#N/A</v>
      </c>
      <c r="H77" s="243" t="e">
        <v>#N/A</v>
      </c>
      <c r="I77" s="241" t="e">
        <v>#N/A</v>
      </c>
      <c r="J77" s="230" t="e">
        <v>#N/A</v>
      </c>
      <c r="K77" s="243" t="e">
        <v>#N/A</v>
      </c>
      <c r="L77" s="241" t="e">
        <v>#N/A</v>
      </c>
      <c r="M77" s="230" t="e">
        <v>#N/A</v>
      </c>
      <c r="N77" s="243" t="e">
        <v>#N/A</v>
      </c>
      <c r="O77" s="241" t="e">
        <v>#N/A</v>
      </c>
      <c r="P77" s="230" t="e">
        <v>#N/A</v>
      </c>
      <c r="Q77" s="243" t="e">
        <v>#N/A</v>
      </c>
      <c r="R77" s="241" t="e">
        <v>#N/A</v>
      </c>
      <c r="S77" s="230" t="e">
        <v>#N/A</v>
      </c>
      <c r="T77" s="243" t="e">
        <v>#N/A</v>
      </c>
      <c r="U77" s="241" t="e">
        <v>#N/A</v>
      </c>
      <c r="V77" s="230" t="e">
        <v>#N/A</v>
      </c>
      <c r="W77" s="243" t="e">
        <v>#N/A</v>
      </c>
      <c r="X77" s="241" t="e">
        <v>#N/A</v>
      </c>
      <c r="Y77" s="230" t="e">
        <v>#N/A</v>
      </c>
      <c r="Z77" s="243" t="e">
        <v>#N/A</v>
      </c>
      <c r="AA77" s="241" t="e">
        <v>#N/A</v>
      </c>
      <c r="AB77" s="230" t="e">
        <v>#N/A</v>
      </c>
      <c r="AC77" s="243" t="e">
        <v>#N/A</v>
      </c>
      <c r="AD77" s="241" t="e">
        <v>#N/A</v>
      </c>
      <c r="AE77" s="230" t="e">
        <v>#N/A</v>
      </c>
      <c r="AF77" s="243" t="e">
        <v>#N/A</v>
      </c>
      <c r="AG77" s="241" t="e">
        <v>#N/A</v>
      </c>
      <c r="AH77" s="230" t="e">
        <v>#N/A</v>
      </c>
      <c r="AI77" s="243" t="e">
        <v>#N/A</v>
      </c>
      <c r="AJ77" s="243" t="e">
        <v>#N/A</v>
      </c>
      <c r="AK77" s="230" t="e">
        <v>#N/A</v>
      </c>
      <c r="AL77" s="243" t="e">
        <v>#N/A</v>
      </c>
      <c r="AM77" s="243" t="e">
        <v>#N/A</v>
      </c>
      <c r="AN77" s="230" t="e">
        <v>#N/A</v>
      </c>
      <c r="AO77" s="243" t="e">
        <v>#N/A</v>
      </c>
      <c r="AP77" s="243" t="e">
        <v>#N/A</v>
      </c>
      <c r="AQ77" s="230" t="e">
        <v>#N/A</v>
      </c>
      <c r="AR77" s="243" t="e">
        <v>#N/A</v>
      </c>
      <c r="AS77" s="243" t="e">
        <v>#N/A</v>
      </c>
      <c r="AT77" s="230" t="e">
        <v>#N/A</v>
      </c>
      <c r="AU77" s="243" t="e">
        <v>#N/A</v>
      </c>
      <c r="AV77" s="243" t="e">
        <v>#N/A</v>
      </c>
      <c r="AW77" s="230" t="e">
        <v>#N/A</v>
      </c>
      <c r="AX77" s="243" t="e">
        <v>#N/A</v>
      </c>
      <c r="AY77" s="243" t="e">
        <v>#N/A</v>
      </c>
      <c r="AZ77" s="230" t="e">
        <v>#N/A</v>
      </c>
      <c r="BA77" s="243" t="e">
        <v>#N/A</v>
      </c>
      <c r="BB77" s="243" t="e">
        <v>#N/A</v>
      </c>
      <c r="BC77" s="230" t="e">
        <v>#N/A</v>
      </c>
      <c r="BD77" s="243" t="e">
        <v>#N/A</v>
      </c>
      <c r="BE77" s="243" t="e">
        <v>#N/A</v>
      </c>
      <c r="BF77" s="230" t="e">
        <v>#N/A</v>
      </c>
      <c r="BG77" s="243" t="e">
        <v>#N/A</v>
      </c>
      <c r="BH77" s="243" t="e">
        <v>#N/A</v>
      </c>
      <c r="BI77" s="230" t="e">
        <v>#N/A</v>
      </c>
      <c r="BJ77" s="243">
        <v>17.115456999999999</v>
      </c>
      <c r="BK77" s="243">
        <v>7.5516579999999998</v>
      </c>
      <c r="BL77" s="230">
        <v>2.2664502285458372</v>
      </c>
      <c r="BM77" s="243">
        <v>17.103483000000001</v>
      </c>
      <c r="BN77" s="243">
        <v>7.45777</v>
      </c>
      <c r="BO77" s="230">
        <v>2.2933776450601187</v>
      </c>
      <c r="BP77" s="243">
        <v>16.852260999999999</v>
      </c>
      <c r="BQ77" s="243">
        <v>7.4362909999999998</v>
      </c>
      <c r="BR77" s="230">
        <v>2.2662186027953988</v>
      </c>
      <c r="BS77" s="243">
        <v>16.711010999999999</v>
      </c>
      <c r="BT77" s="243">
        <v>7.4580840000000004</v>
      </c>
      <c r="BU77" s="230">
        <v>2.2406573859988703</v>
      </c>
      <c r="BV77" s="243">
        <v>16.515853</v>
      </c>
      <c r="BW77" s="243">
        <v>7.343858</v>
      </c>
      <c r="BX77" s="230">
        <v>2.2489341433344707</v>
      </c>
      <c r="BY77" s="243">
        <v>16.203261000000001</v>
      </c>
      <c r="BZ77" s="243">
        <v>7.2353709999999998</v>
      </c>
      <c r="CA77" s="230">
        <v>2.2394513011150363</v>
      </c>
      <c r="CB77" s="243">
        <v>13.824846000000001</v>
      </c>
      <c r="CC77" s="243">
        <v>6.7537370000000001</v>
      </c>
      <c r="CD77" s="230">
        <v>2.0469920578784753</v>
      </c>
    </row>
    <row r="78" spans="1:82" s="141" customFormat="1" x14ac:dyDescent="0.2">
      <c r="A78" s="200" t="s">
        <v>393</v>
      </c>
      <c r="B78" s="201" t="s">
        <v>253</v>
      </c>
      <c r="C78" s="201" t="s">
        <v>266</v>
      </c>
      <c r="D78" s="202" t="s">
        <v>111</v>
      </c>
      <c r="E78" s="243" t="e">
        <v>#N/A</v>
      </c>
      <c r="F78" s="241" t="e">
        <v>#N/A</v>
      </c>
      <c r="G78" s="230" t="e">
        <v>#N/A</v>
      </c>
      <c r="H78" s="243" t="e">
        <v>#N/A</v>
      </c>
      <c r="I78" s="241" t="e">
        <v>#N/A</v>
      </c>
      <c r="J78" s="230" t="e">
        <v>#N/A</v>
      </c>
      <c r="K78" s="243" t="e">
        <v>#N/A</v>
      </c>
      <c r="L78" s="241" t="e">
        <v>#N/A</v>
      </c>
      <c r="M78" s="230" t="e">
        <v>#N/A</v>
      </c>
      <c r="N78" s="243" t="e">
        <v>#N/A</v>
      </c>
      <c r="O78" s="241" t="e">
        <v>#N/A</v>
      </c>
      <c r="P78" s="230" t="e">
        <v>#N/A</v>
      </c>
      <c r="Q78" s="243" t="e">
        <v>#N/A</v>
      </c>
      <c r="R78" s="241" t="e">
        <v>#N/A</v>
      </c>
      <c r="S78" s="230" t="e">
        <v>#N/A</v>
      </c>
      <c r="T78" s="243" t="e">
        <v>#N/A</v>
      </c>
      <c r="U78" s="241" t="e">
        <v>#N/A</v>
      </c>
      <c r="V78" s="230" t="e">
        <v>#N/A</v>
      </c>
      <c r="W78" s="243" t="e">
        <v>#N/A</v>
      </c>
      <c r="X78" s="241" t="e">
        <v>#N/A</v>
      </c>
      <c r="Y78" s="230" t="e">
        <v>#N/A</v>
      </c>
      <c r="Z78" s="243" t="e">
        <v>#N/A</v>
      </c>
      <c r="AA78" s="241" t="e">
        <v>#N/A</v>
      </c>
      <c r="AB78" s="230" t="e">
        <v>#N/A</v>
      </c>
      <c r="AC78" s="243" t="e">
        <v>#N/A</v>
      </c>
      <c r="AD78" s="241" t="e">
        <v>#N/A</v>
      </c>
      <c r="AE78" s="230" t="e">
        <v>#N/A</v>
      </c>
      <c r="AF78" s="243" t="e">
        <v>#N/A</v>
      </c>
      <c r="AG78" s="241" t="e">
        <v>#N/A</v>
      </c>
      <c r="AH78" s="230" t="e">
        <v>#N/A</v>
      </c>
      <c r="AI78" s="243" t="e">
        <v>#N/A</v>
      </c>
      <c r="AJ78" s="243" t="e">
        <v>#N/A</v>
      </c>
      <c r="AK78" s="230" t="e">
        <v>#N/A</v>
      </c>
      <c r="AL78" s="243" t="e">
        <v>#N/A</v>
      </c>
      <c r="AM78" s="243" t="e">
        <v>#N/A</v>
      </c>
      <c r="AN78" s="230" t="e">
        <v>#N/A</v>
      </c>
      <c r="AO78" s="243" t="e">
        <v>#N/A</v>
      </c>
      <c r="AP78" s="243" t="e">
        <v>#N/A</v>
      </c>
      <c r="AQ78" s="230" t="e">
        <v>#N/A</v>
      </c>
      <c r="AR78" s="243" t="e">
        <v>#N/A</v>
      </c>
      <c r="AS78" s="243" t="e">
        <v>#N/A</v>
      </c>
      <c r="AT78" s="230" t="e">
        <v>#N/A</v>
      </c>
      <c r="AU78" s="243" t="e">
        <v>#N/A</v>
      </c>
      <c r="AV78" s="243" t="e">
        <v>#N/A</v>
      </c>
      <c r="AW78" s="230" t="e">
        <v>#N/A</v>
      </c>
      <c r="AX78" s="243" t="e">
        <v>#N/A</v>
      </c>
      <c r="AY78" s="243" t="e">
        <v>#N/A</v>
      </c>
      <c r="AZ78" s="230" t="e">
        <v>#N/A</v>
      </c>
      <c r="BA78" s="243" t="e">
        <v>#N/A</v>
      </c>
      <c r="BB78" s="243" t="e">
        <v>#N/A</v>
      </c>
      <c r="BC78" s="230" t="e">
        <v>#N/A</v>
      </c>
      <c r="BD78" s="243" t="e">
        <v>#N/A</v>
      </c>
      <c r="BE78" s="243" t="e">
        <v>#N/A</v>
      </c>
      <c r="BF78" s="230" t="e">
        <v>#N/A</v>
      </c>
      <c r="BG78" s="243" t="e">
        <v>#N/A</v>
      </c>
      <c r="BH78" s="243" t="e">
        <v>#N/A</v>
      </c>
      <c r="BI78" s="230" t="e">
        <v>#N/A</v>
      </c>
      <c r="BJ78" s="243">
        <v>14.846392</v>
      </c>
      <c r="BK78" s="243">
        <v>7.5302829999999998</v>
      </c>
      <c r="BL78" s="230">
        <v>1.9715583066400029</v>
      </c>
      <c r="BM78" s="243">
        <v>14.647494999999999</v>
      </c>
      <c r="BN78" s="243">
        <v>7.3999290000000002</v>
      </c>
      <c r="BO78" s="230">
        <v>1.9794102078546969</v>
      </c>
      <c r="BP78" s="243">
        <v>14.831645</v>
      </c>
      <c r="BQ78" s="243">
        <v>7.2201979999999999</v>
      </c>
      <c r="BR78" s="230">
        <v>2.054188126142801</v>
      </c>
      <c r="BS78" s="243">
        <v>14.703434</v>
      </c>
      <c r="BT78" s="243">
        <v>6.9973359999999998</v>
      </c>
      <c r="BU78" s="230">
        <v>2.1012902624656014</v>
      </c>
      <c r="BV78" s="243">
        <v>14.258483999999999</v>
      </c>
      <c r="BW78" s="243">
        <v>6.8175520000000001</v>
      </c>
      <c r="BX78" s="230">
        <v>2.0914375130545393</v>
      </c>
      <c r="BY78" s="243">
        <v>13.750351</v>
      </c>
      <c r="BZ78" s="243">
        <v>6.6050269999999998</v>
      </c>
      <c r="CA78" s="230">
        <v>2.0818008768170064</v>
      </c>
      <c r="CB78" s="243">
        <v>12.255858</v>
      </c>
      <c r="CC78" s="243">
        <v>6.6368239999999998</v>
      </c>
      <c r="CD78" s="230">
        <v>1.8466450217754757</v>
      </c>
    </row>
    <row r="79" spans="1:82" s="141" customFormat="1" ht="12" x14ac:dyDescent="0.2">
      <c r="A79" s="200"/>
      <c r="B79" s="201"/>
      <c r="C79" s="201"/>
      <c r="D79" s="201"/>
      <c r="E79" s="221"/>
      <c r="F79" s="221"/>
      <c r="G79" s="235"/>
      <c r="H79" s="221"/>
      <c r="I79" s="221"/>
      <c r="J79" s="235"/>
      <c r="K79" s="221"/>
      <c r="L79" s="221"/>
      <c r="M79" s="235"/>
      <c r="N79" s="221"/>
      <c r="O79" s="221"/>
      <c r="P79" s="235"/>
      <c r="Q79" s="221"/>
      <c r="R79" s="221"/>
      <c r="S79" s="235"/>
      <c r="T79" s="221"/>
      <c r="U79" s="221"/>
      <c r="V79" s="230"/>
      <c r="W79" s="221"/>
      <c r="X79" s="221"/>
      <c r="Y79" s="230"/>
      <c r="Z79" s="221"/>
      <c r="AA79" s="221"/>
      <c r="AB79" s="230"/>
      <c r="AC79" s="221"/>
      <c r="AD79" s="221"/>
      <c r="AE79" s="230"/>
      <c r="AF79" s="221"/>
      <c r="AG79" s="221"/>
      <c r="AH79" s="230"/>
    </row>
    <row r="80" spans="1:82" s="141" customFormat="1" ht="12" x14ac:dyDescent="0.2">
      <c r="A80" s="200"/>
      <c r="B80" s="201"/>
      <c r="C80" s="201"/>
      <c r="D80" s="201"/>
      <c r="E80" s="221"/>
      <c r="F80" s="221"/>
      <c r="G80" s="235"/>
      <c r="H80" s="221"/>
      <c r="I80" s="221"/>
      <c r="J80" s="235"/>
      <c r="K80" s="221"/>
      <c r="L80" s="221"/>
      <c r="M80" s="235"/>
      <c r="N80" s="221"/>
      <c r="O80" s="221"/>
      <c r="P80" s="235"/>
      <c r="Q80" s="221"/>
      <c r="R80" s="221"/>
      <c r="S80" s="235"/>
      <c r="T80" s="221"/>
      <c r="U80" s="221"/>
      <c r="V80" s="230"/>
      <c r="W80" s="221"/>
      <c r="X80" s="221"/>
      <c r="Y80" s="230"/>
      <c r="Z80" s="221"/>
      <c r="AA80" s="221"/>
      <c r="AB80" s="230"/>
      <c r="AC80" s="221"/>
      <c r="AD80" s="221"/>
      <c r="AE80" s="230"/>
      <c r="AF80" s="221"/>
      <c r="AG80" s="221"/>
      <c r="AH80" s="230"/>
    </row>
    <row r="81" spans="1:82" s="141" customFormat="1" ht="12" x14ac:dyDescent="0.2">
      <c r="A81" s="200"/>
      <c r="B81" s="201"/>
      <c r="C81" s="201"/>
      <c r="D81" s="201" t="s">
        <v>283</v>
      </c>
      <c r="E81" s="221"/>
      <c r="F81" s="221"/>
      <c r="G81" s="235"/>
      <c r="H81" s="221"/>
      <c r="I81" s="221"/>
      <c r="J81" s="235"/>
      <c r="K81" s="221"/>
      <c r="L81" s="221"/>
      <c r="M81" s="235"/>
      <c r="N81" s="221"/>
      <c r="O81" s="221"/>
      <c r="P81" s="235"/>
      <c r="Q81" s="221"/>
      <c r="R81" s="221"/>
      <c r="S81" s="235"/>
      <c r="T81" s="221"/>
      <c r="U81" s="221"/>
      <c r="V81" s="230"/>
      <c r="W81" s="221"/>
      <c r="X81" s="221"/>
      <c r="Y81" s="230"/>
      <c r="Z81" s="221"/>
      <c r="AA81" s="221"/>
      <c r="AB81" s="230"/>
      <c r="AC81" s="221"/>
      <c r="AD81" s="221"/>
      <c r="AE81" s="230"/>
      <c r="AF81" s="221"/>
      <c r="AG81" s="221"/>
      <c r="AH81" s="230"/>
    </row>
    <row r="82" spans="1:82" s="141" customFormat="1" x14ac:dyDescent="0.2">
      <c r="A82" s="200"/>
      <c r="B82" s="201"/>
      <c r="C82" s="201"/>
      <c r="D82" s="201" t="s">
        <v>285</v>
      </c>
      <c r="E82" s="218"/>
      <c r="F82" s="218"/>
      <c r="G82" s="231"/>
      <c r="H82" s="218"/>
      <c r="I82" s="218"/>
      <c r="J82" s="231"/>
      <c r="K82" s="218"/>
      <c r="L82" s="218"/>
      <c r="M82" s="231"/>
      <c r="N82" s="218"/>
      <c r="O82" s="218"/>
      <c r="P82" s="231"/>
      <c r="Q82" s="218"/>
      <c r="R82" s="218"/>
      <c r="S82" s="231"/>
      <c r="T82" s="218"/>
      <c r="U82" s="218"/>
      <c r="V82" s="231"/>
      <c r="W82" s="218"/>
      <c r="X82" s="218"/>
      <c r="Y82" s="231"/>
      <c r="Z82" s="218"/>
      <c r="AA82" s="218"/>
      <c r="AB82" s="231"/>
      <c r="AC82" s="218"/>
      <c r="AD82" s="218"/>
      <c r="AE82" s="231"/>
      <c r="AF82" s="218"/>
      <c r="AG82" s="218"/>
      <c r="AH82" s="231"/>
    </row>
    <row r="83" spans="1:82" s="141" customFormat="1" ht="12" x14ac:dyDescent="0.2">
      <c r="A83" s="200"/>
      <c r="B83" s="201"/>
      <c r="C83" s="201"/>
      <c r="D83" s="201" t="s">
        <v>264</v>
      </c>
      <c r="E83" s="221"/>
      <c r="F83" s="221"/>
      <c r="G83" s="235"/>
      <c r="H83" s="221"/>
      <c r="I83" s="221"/>
      <c r="J83" s="235"/>
      <c r="K83" s="221"/>
      <c r="L83" s="221"/>
      <c r="M83" s="235"/>
      <c r="N83" s="221"/>
      <c r="O83" s="221"/>
      <c r="P83" s="235"/>
      <c r="Q83" s="221"/>
      <c r="R83" s="221"/>
      <c r="S83" s="235"/>
      <c r="T83" s="221"/>
      <c r="U83" s="221"/>
      <c r="V83" s="235"/>
      <c r="W83" s="221"/>
      <c r="X83" s="221"/>
      <c r="Y83" s="235"/>
      <c r="Z83" s="221"/>
      <c r="AA83" s="221"/>
      <c r="AB83" s="235"/>
      <c r="AC83" s="221"/>
      <c r="AD83" s="221"/>
      <c r="AE83" s="235"/>
      <c r="AF83" s="221"/>
      <c r="AG83" s="221"/>
      <c r="AH83" s="235"/>
    </row>
    <row r="84" spans="1:82" s="141" customFormat="1" ht="12" x14ac:dyDescent="0.2">
      <c r="A84" s="200"/>
      <c r="B84" s="201"/>
      <c r="C84" s="201"/>
      <c r="D84" s="201" t="s">
        <v>265</v>
      </c>
      <c r="E84" s="221"/>
      <c r="F84" s="221"/>
      <c r="G84" s="235"/>
      <c r="H84" s="221"/>
      <c r="I84" s="221"/>
      <c r="J84" s="235"/>
      <c r="K84" s="221"/>
      <c r="L84" s="221"/>
      <c r="M84" s="235"/>
      <c r="N84" s="221"/>
      <c r="O84" s="221"/>
      <c r="P84" s="235"/>
      <c r="Q84" s="221"/>
      <c r="R84" s="221"/>
      <c r="S84" s="235"/>
      <c r="T84" s="221"/>
      <c r="U84" s="221"/>
      <c r="V84" s="235"/>
      <c r="W84" s="221"/>
      <c r="X84" s="221"/>
      <c r="Y84" s="235"/>
      <c r="Z84" s="221"/>
      <c r="AA84" s="221"/>
      <c r="AB84" s="235"/>
      <c r="AC84" s="221"/>
      <c r="AD84" s="221"/>
      <c r="AE84" s="235"/>
      <c r="AF84" s="221"/>
      <c r="AG84" s="221"/>
      <c r="AH84" s="235"/>
    </row>
    <row r="85" spans="1:82" s="141" customFormat="1" ht="12" x14ac:dyDescent="0.2">
      <c r="A85" s="200"/>
      <c r="B85" s="201"/>
      <c r="C85" s="201"/>
      <c r="D85" s="206"/>
      <c r="E85" s="219" t="s">
        <v>256</v>
      </c>
      <c r="F85" s="219" t="s">
        <v>257</v>
      </c>
      <c r="G85" s="233" t="s">
        <v>258</v>
      </c>
      <c r="H85" s="219" t="s">
        <v>256</v>
      </c>
      <c r="I85" s="219" t="s">
        <v>257</v>
      </c>
      <c r="J85" s="233" t="s">
        <v>258</v>
      </c>
      <c r="K85" s="219" t="s">
        <v>256</v>
      </c>
      <c r="L85" s="219" t="s">
        <v>257</v>
      </c>
      <c r="M85" s="233" t="s">
        <v>258</v>
      </c>
      <c r="N85" s="219" t="s">
        <v>256</v>
      </c>
      <c r="O85" s="219" t="s">
        <v>257</v>
      </c>
      <c r="P85" s="233" t="s">
        <v>258</v>
      </c>
      <c r="Q85" s="247" t="s">
        <v>256</v>
      </c>
      <c r="R85" s="247" t="s">
        <v>257</v>
      </c>
      <c r="S85" s="233" t="s">
        <v>258</v>
      </c>
      <c r="T85" s="219" t="s">
        <v>256</v>
      </c>
      <c r="U85" s="219" t="s">
        <v>257</v>
      </c>
      <c r="V85" s="233" t="s">
        <v>258</v>
      </c>
      <c r="W85" s="219" t="s">
        <v>256</v>
      </c>
      <c r="X85" s="219" t="s">
        <v>257</v>
      </c>
      <c r="Y85" s="233" t="s">
        <v>258</v>
      </c>
      <c r="Z85" s="219" t="s">
        <v>256</v>
      </c>
      <c r="AA85" s="219" t="s">
        <v>257</v>
      </c>
      <c r="AB85" s="233" t="s">
        <v>258</v>
      </c>
      <c r="AC85" s="219" t="s">
        <v>301</v>
      </c>
      <c r="AD85" s="219" t="s">
        <v>302</v>
      </c>
      <c r="AE85" s="233" t="s">
        <v>258</v>
      </c>
      <c r="AF85" s="219" t="s">
        <v>301</v>
      </c>
      <c r="AG85" s="219" t="s">
        <v>302</v>
      </c>
      <c r="AH85" s="233" t="s">
        <v>258</v>
      </c>
      <c r="AI85" s="216" t="s">
        <v>301</v>
      </c>
      <c r="AJ85" s="216" t="s">
        <v>302</v>
      </c>
      <c r="AK85" s="228" t="s">
        <v>258</v>
      </c>
      <c r="AL85" s="216" t="s">
        <v>301</v>
      </c>
      <c r="AM85" s="216" t="s">
        <v>302</v>
      </c>
      <c r="AN85" s="228" t="s">
        <v>258</v>
      </c>
      <c r="AO85" s="216" t="s">
        <v>301</v>
      </c>
      <c r="AP85" s="216" t="s">
        <v>302</v>
      </c>
      <c r="AQ85" s="228" t="s">
        <v>258</v>
      </c>
      <c r="AR85" s="216" t="s">
        <v>301</v>
      </c>
      <c r="AS85" s="216" t="s">
        <v>302</v>
      </c>
      <c r="AT85" s="228" t="s">
        <v>258</v>
      </c>
      <c r="AU85" s="216" t="s">
        <v>301</v>
      </c>
      <c r="AV85" s="216" t="s">
        <v>302</v>
      </c>
      <c r="AW85" s="228" t="s">
        <v>258</v>
      </c>
      <c r="AX85" s="216" t="s">
        <v>301</v>
      </c>
      <c r="AY85" s="216" t="s">
        <v>302</v>
      </c>
      <c r="AZ85" s="228" t="s">
        <v>258</v>
      </c>
      <c r="BA85" s="216" t="s">
        <v>301</v>
      </c>
      <c r="BB85" s="216" t="s">
        <v>302</v>
      </c>
      <c r="BC85" s="228" t="s">
        <v>258</v>
      </c>
      <c r="BD85" s="216" t="s">
        <v>301</v>
      </c>
      <c r="BE85" s="216" t="s">
        <v>302</v>
      </c>
      <c r="BF85" s="228" t="s">
        <v>258</v>
      </c>
      <c r="BG85" s="216" t="s">
        <v>301</v>
      </c>
      <c r="BH85" s="216" t="s">
        <v>302</v>
      </c>
      <c r="BI85" s="228" t="s">
        <v>258</v>
      </c>
      <c r="BJ85" s="216" t="s">
        <v>301</v>
      </c>
      <c r="BK85" s="216" t="s">
        <v>302</v>
      </c>
      <c r="BL85" s="228" t="s">
        <v>258</v>
      </c>
      <c r="BM85" s="216" t="s">
        <v>301</v>
      </c>
      <c r="BN85" s="216" t="s">
        <v>302</v>
      </c>
      <c r="BO85" s="228" t="s">
        <v>258</v>
      </c>
      <c r="BP85" s="216" t="s">
        <v>301</v>
      </c>
      <c r="BQ85" s="216" t="s">
        <v>302</v>
      </c>
      <c r="BR85" s="228" t="s">
        <v>258</v>
      </c>
      <c r="BS85" s="216" t="s">
        <v>301</v>
      </c>
      <c r="BT85" s="216" t="s">
        <v>302</v>
      </c>
      <c r="BU85" s="228" t="s">
        <v>258</v>
      </c>
      <c r="BV85" s="216" t="s">
        <v>301</v>
      </c>
      <c r="BW85" s="216" t="s">
        <v>302</v>
      </c>
      <c r="BX85" s="228" t="s">
        <v>258</v>
      </c>
      <c r="BY85" s="216" t="s">
        <v>301</v>
      </c>
      <c r="BZ85" s="216" t="s">
        <v>302</v>
      </c>
      <c r="CA85" s="228" t="s">
        <v>258</v>
      </c>
      <c r="CB85" s="216" t="s">
        <v>301</v>
      </c>
      <c r="CC85" s="216" t="s">
        <v>302</v>
      </c>
      <c r="CD85" s="228" t="s">
        <v>258</v>
      </c>
    </row>
    <row r="86" spans="1:82" s="141" customFormat="1" ht="12" x14ac:dyDescent="0.2">
      <c r="A86" s="200"/>
      <c r="B86" s="201"/>
      <c r="C86" s="201"/>
      <c r="D86" s="201"/>
      <c r="E86" s="219" t="s">
        <v>316</v>
      </c>
      <c r="F86" s="219" t="s">
        <v>316</v>
      </c>
      <c r="G86" s="219" t="s">
        <v>316</v>
      </c>
      <c r="H86" s="219" t="s">
        <v>317</v>
      </c>
      <c r="I86" s="219" t="s">
        <v>317</v>
      </c>
      <c r="J86" s="219" t="s">
        <v>317</v>
      </c>
      <c r="K86" s="219" t="s">
        <v>318</v>
      </c>
      <c r="L86" s="219" t="s">
        <v>318</v>
      </c>
      <c r="M86" s="219" t="s">
        <v>318</v>
      </c>
      <c r="N86" s="219" t="s">
        <v>319</v>
      </c>
      <c r="O86" s="219" t="s">
        <v>319</v>
      </c>
      <c r="P86" s="219" t="s">
        <v>319</v>
      </c>
      <c r="Q86" s="219" t="s">
        <v>320</v>
      </c>
      <c r="R86" s="219" t="s">
        <v>320</v>
      </c>
      <c r="S86" s="219" t="s">
        <v>320</v>
      </c>
      <c r="T86" s="219" t="s">
        <v>259</v>
      </c>
      <c r="U86" s="219" t="s">
        <v>259</v>
      </c>
      <c r="V86" s="219" t="s">
        <v>259</v>
      </c>
      <c r="W86" s="219" t="s">
        <v>272</v>
      </c>
      <c r="X86" s="219" t="s">
        <v>272</v>
      </c>
      <c r="Y86" s="219" t="s">
        <v>272</v>
      </c>
      <c r="Z86" s="219" t="s">
        <v>284</v>
      </c>
      <c r="AA86" s="219" t="s">
        <v>284</v>
      </c>
      <c r="AB86" s="219" t="s">
        <v>284</v>
      </c>
      <c r="AC86" s="219" t="s">
        <v>300</v>
      </c>
      <c r="AD86" s="219" t="s">
        <v>300</v>
      </c>
      <c r="AE86" s="219" t="s">
        <v>300</v>
      </c>
      <c r="AF86" s="219" t="s">
        <v>307</v>
      </c>
      <c r="AG86" s="219" t="s">
        <v>307</v>
      </c>
      <c r="AH86" s="219" t="s">
        <v>307</v>
      </c>
      <c r="AI86" s="219" t="s">
        <v>313</v>
      </c>
      <c r="AJ86" s="219" t="s">
        <v>313</v>
      </c>
      <c r="AK86" s="219" t="s">
        <v>313</v>
      </c>
      <c r="AL86" s="219" t="s">
        <v>315</v>
      </c>
      <c r="AM86" s="219" t="s">
        <v>315</v>
      </c>
      <c r="AN86" s="219" t="s">
        <v>315</v>
      </c>
      <c r="AO86" s="219" t="s">
        <v>322</v>
      </c>
      <c r="AP86" s="219" t="s">
        <v>322</v>
      </c>
      <c r="AQ86" s="219" t="s">
        <v>322</v>
      </c>
      <c r="AR86" s="219" t="s">
        <v>323</v>
      </c>
      <c r="AS86" s="219" t="s">
        <v>323</v>
      </c>
      <c r="AT86" s="219" t="s">
        <v>323</v>
      </c>
      <c r="AU86" s="219" t="s">
        <v>324</v>
      </c>
      <c r="AV86" s="219" t="s">
        <v>324</v>
      </c>
      <c r="AW86" s="219" t="s">
        <v>324</v>
      </c>
      <c r="AX86" s="219" t="s">
        <v>325</v>
      </c>
      <c r="AY86" s="219" t="s">
        <v>325</v>
      </c>
      <c r="AZ86" s="219" t="s">
        <v>325</v>
      </c>
      <c r="BA86" s="219" t="s">
        <v>328</v>
      </c>
      <c r="BB86" s="219" t="s">
        <v>328</v>
      </c>
      <c r="BC86" s="219" t="s">
        <v>328</v>
      </c>
      <c r="BD86" s="219" t="s">
        <v>329</v>
      </c>
      <c r="BE86" s="219" t="s">
        <v>329</v>
      </c>
      <c r="BF86" s="219" t="s">
        <v>329</v>
      </c>
      <c r="BG86" s="219" t="s">
        <v>330</v>
      </c>
      <c r="BH86" s="219" t="s">
        <v>330</v>
      </c>
      <c r="BI86" s="219" t="s">
        <v>330</v>
      </c>
      <c r="BJ86" s="219" t="s">
        <v>331</v>
      </c>
      <c r="BK86" s="219" t="s">
        <v>331</v>
      </c>
      <c r="BL86" s="219" t="s">
        <v>331</v>
      </c>
      <c r="BM86" s="219" t="s">
        <v>332</v>
      </c>
      <c r="BN86" s="219" t="s">
        <v>332</v>
      </c>
      <c r="BO86" s="219" t="s">
        <v>332</v>
      </c>
      <c r="BP86" s="219" t="s">
        <v>333</v>
      </c>
      <c r="BQ86" s="219" t="s">
        <v>333</v>
      </c>
      <c r="BR86" s="219" t="s">
        <v>333</v>
      </c>
      <c r="BS86" s="219" t="s">
        <v>334</v>
      </c>
      <c r="BT86" s="219" t="s">
        <v>334</v>
      </c>
      <c r="BU86" s="219" t="s">
        <v>334</v>
      </c>
      <c r="BV86" s="219" t="s">
        <v>335</v>
      </c>
      <c r="BW86" s="219" t="s">
        <v>335</v>
      </c>
      <c r="BX86" s="219" t="s">
        <v>335</v>
      </c>
      <c r="BY86" s="219" t="s">
        <v>337</v>
      </c>
      <c r="BZ86" s="219" t="s">
        <v>337</v>
      </c>
      <c r="CA86" s="219" t="s">
        <v>337</v>
      </c>
      <c r="CB86" s="219" t="s">
        <v>338</v>
      </c>
      <c r="CC86" s="219" t="s">
        <v>338</v>
      </c>
      <c r="CD86" s="219" t="s">
        <v>338</v>
      </c>
    </row>
    <row r="87" spans="1:82" s="141" customFormat="1" ht="12" x14ac:dyDescent="0.2">
      <c r="A87" s="200"/>
      <c r="B87" s="204" t="s">
        <v>260</v>
      </c>
      <c r="C87" s="205" t="s">
        <v>261</v>
      </c>
      <c r="D87" s="204" t="s">
        <v>262</v>
      </c>
      <c r="E87" s="220" t="s">
        <v>97</v>
      </c>
      <c r="F87" s="220" t="s">
        <v>97</v>
      </c>
      <c r="G87" s="234" t="s">
        <v>96</v>
      </c>
      <c r="H87" s="220" t="s">
        <v>97</v>
      </c>
      <c r="I87" s="220" t="s">
        <v>97</v>
      </c>
      <c r="J87" s="234" t="s">
        <v>96</v>
      </c>
      <c r="K87" s="220" t="s">
        <v>97</v>
      </c>
      <c r="L87" s="220" t="s">
        <v>97</v>
      </c>
      <c r="M87" s="234" t="s">
        <v>96</v>
      </c>
      <c r="N87" s="220" t="s">
        <v>97</v>
      </c>
      <c r="O87" s="220" t="s">
        <v>97</v>
      </c>
      <c r="P87" s="234" t="s">
        <v>96</v>
      </c>
      <c r="Q87" s="220" t="s">
        <v>97</v>
      </c>
      <c r="R87" s="220" t="s">
        <v>97</v>
      </c>
      <c r="S87" s="234" t="s">
        <v>96</v>
      </c>
      <c r="T87" s="220" t="s">
        <v>97</v>
      </c>
      <c r="U87" s="220" t="s">
        <v>97</v>
      </c>
      <c r="V87" s="234" t="s">
        <v>96</v>
      </c>
      <c r="W87" s="220" t="s">
        <v>97</v>
      </c>
      <c r="X87" s="220" t="s">
        <v>97</v>
      </c>
      <c r="Y87" s="234" t="s">
        <v>96</v>
      </c>
      <c r="Z87" s="220" t="s">
        <v>97</v>
      </c>
      <c r="AA87" s="220" t="s">
        <v>97</v>
      </c>
      <c r="AB87" s="234" t="s">
        <v>96</v>
      </c>
      <c r="AC87" s="220" t="s">
        <v>303</v>
      </c>
      <c r="AD87" s="220" t="s">
        <v>303</v>
      </c>
      <c r="AE87" s="234" t="s">
        <v>304</v>
      </c>
      <c r="AF87" s="220" t="s">
        <v>303</v>
      </c>
      <c r="AG87" s="220" t="s">
        <v>303</v>
      </c>
      <c r="AH87" s="234" t="s">
        <v>304</v>
      </c>
      <c r="AI87" s="217" t="s">
        <v>303</v>
      </c>
      <c r="AJ87" s="217" t="s">
        <v>303</v>
      </c>
      <c r="AK87" s="229" t="s">
        <v>304</v>
      </c>
      <c r="AL87" s="217" t="s">
        <v>303</v>
      </c>
      <c r="AM87" s="217" t="s">
        <v>303</v>
      </c>
      <c r="AN87" s="229" t="s">
        <v>304</v>
      </c>
      <c r="AO87" s="217" t="s">
        <v>303</v>
      </c>
      <c r="AP87" s="217" t="s">
        <v>303</v>
      </c>
      <c r="AQ87" s="229" t="s">
        <v>304</v>
      </c>
      <c r="AR87" s="217" t="s">
        <v>303</v>
      </c>
      <c r="AS87" s="217" t="s">
        <v>303</v>
      </c>
      <c r="AT87" s="229" t="s">
        <v>304</v>
      </c>
      <c r="AU87" s="217" t="s">
        <v>303</v>
      </c>
      <c r="AV87" s="217" t="s">
        <v>303</v>
      </c>
      <c r="AW87" s="229" t="s">
        <v>304</v>
      </c>
      <c r="AX87" s="217" t="s">
        <v>303</v>
      </c>
      <c r="AY87" s="217" t="s">
        <v>303</v>
      </c>
      <c r="AZ87" s="229" t="s">
        <v>304</v>
      </c>
      <c r="BA87" s="217" t="s">
        <v>303</v>
      </c>
      <c r="BB87" s="217" t="s">
        <v>303</v>
      </c>
      <c r="BC87" s="229" t="s">
        <v>304</v>
      </c>
      <c r="BD87" s="217" t="s">
        <v>303</v>
      </c>
      <c r="BE87" s="217" t="s">
        <v>303</v>
      </c>
      <c r="BF87" s="229" t="s">
        <v>304</v>
      </c>
      <c r="BG87" s="217" t="s">
        <v>303</v>
      </c>
      <c r="BH87" s="217" t="s">
        <v>303</v>
      </c>
      <c r="BI87" s="229" t="s">
        <v>304</v>
      </c>
      <c r="BJ87" s="217" t="s">
        <v>303</v>
      </c>
      <c r="BK87" s="217" t="s">
        <v>303</v>
      </c>
      <c r="BL87" s="229" t="s">
        <v>304</v>
      </c>
      <c r="BM87" s="217" t="s">
        <v>303</v>
      </c>
      <c r="BN87" s="217" t="s">
        <v>303</v>
      </c>
      <c r="BO87" s="229" t="s">
        <v>304</v>
      </c>
      <c r="BP87" s="217" t="s">
        <v>303</v>
      </c>
      <c r="BQ87" s="217" t="s">
        <v>303</v>
      </c>
      <c r="BR87" s="229" t="s">
        <v>304</v>
      </c>
      <c r="BS87" s="217" t="s">
        <v>303</v>
      </c>
      <c r="BT87" s="217" t="s">
        <v>303</v>
      </c>
      <c r="BU87" s="229" t="s">
        <v>304</v>
      </c>
      <c r="BV87" s="217" t="s">
        <v>303</v>
      </c>
      <c r="BW87" s="217" t="s">
        <v>303</v>
      </c>
      <c r="BX87" s="229" t="s">
        <v>304</v>
      </c>
      <c r="BY87" s="217" t="s">
        <v>303</v>
      </c>
      <c r="BZ87" s="217" t="s">
        <v>303</v>
      </c>
      <c r="CA87" s="229" t="s">
        <v>304</v>
      </c>
      <c r="CB87" s="217" t="s">
        <v>303</v>
      </c>
      <c r="CC87" s="217" t="s">
        <v>303</v>
      </c>
      <c r="CD87" s="229" t="s">
        <v>304</v>
      </c>
    </row>
    <row r="88" spans="1:82" s="141" customFormat="1" x14ac:dyDescent="0.2">
      <c r="A88" s="200" t="s">
        <v>394</v>
      </c>
      <c r="B88" s="201" t="s">
        <v>254</v>
      </c>
      <c r="C88" s="201" t="s">
        <v>266</v>
      </c>
      <c r="D88" s="202" t="s">
        <v>308</v>
      </c>
      <c r="E88" s="243" t="e">
        <v>#N/A</v>
      </c>
      <c r="F88" s="241" t="e">
        <v>#N/A</v>
      </c>
      <c r="G88" s="230" t="e">
        <v>#N/A</v>
      </c>
      <c r="H88" s="243" t="e">
        <v>#N/A</v>
      </c>
      <c r="I88" s="241" t="e">
        <v>#N/A</v>
      </c>
      <c r="J88" s="230" t="e">
        <v>#N/A</v>
      </c>
      <c r="K88" s="243" t="e">
        <v>#N/A</v>
      </c>
      <c r="L88" s="241" t="e">
        <v>#N/A</v>
      </c>
      <c r="M88" s="230" t="e">
        <v>#N/A</v>
      </c>
      <c r="N88" s="243" t="e">
        <v>#N/A</v>
      </c>
      <c r="O88" s="241" t="e">
        <v>#N/A</v>
      </c>
      <c r="P88" s="230" t="e">
        <v>#N/A</v>
      </c>
      <c r="Q88" s="243" t="e">
        <v>#N/A</v>
      </c>
      <c r="R88" s="241" t="e">
        <v>#N/A</v>
      </c>
      <c r="S88" s="230" t="e">
        <v>#N/A</v>
      </c>
      <c r="T88" s="243" t="e">
        <v>#N/A</v>
      </c>
      <c r="U88" s="241" t="e">
        <v>#N/A</v>
      </c>
      <c r="V88" s="230" t="e">
        <v>#N/A</v>
      </c>
      <c r="W88" s="243" t="e">
        <v>#N/A</v>
      </c>
      <c r="X88" s="241" t="e">
        <v>#N/A</v>
      </c>
      <c r="Y88" s="230" t="e">
        <v>#N/A</v>
      </c>
      <c r="Z88" s="243" t="e">
        <v>#N/A</v>
      </c>
      <c r="AA88" s="241" t="e">
        <v>#N/A</v>
      </c>
      <c r="AB88" s="230" t="e">
        <v>#N/A</v>
      </c>
      <c r="AC88" s="243" t="e">
        <v>#N/A</v>
      </c>
      <c r="AD88" s="241" t="e">
        <v>#N/A</v>
      </c>
      <c r="AE88" s="230" t="e">
        <v>#N/A</v>
      </c>
      <c r="AF88" s="243" t="e">
        <v>#N/A</v>
      </c>
      <c r="AG88" s="241" t="e">
        <v>#N/A</v>
      </c>
      <c r="AH88" s="230" t="e">
        <v>#N/A</v>
      </c>
      <c r="AI88" s="243" t="e">
        <v>#N/A</v>
      </c>
      <c r="AJ88" s="243" t="e">
        <v>#N/A</v>
      </c>
      <c r="AK88" s="230" t="e">
        <v>#N/A</v>
      </c>
      <c r="AL88" s="243" t="e">
        <v>#N/A</v>
      </c>
      <c r="AM88" s="243" t="e">
        <v>#N/A</v>
      </c>
      <c r="AN88" s="230" t="e">
        <v>#N/A</v>
      </c>
      <c r="AO88" s="243" t="e">
        <v>#N/A</v>
      </c>
      <c r="AP88" s="243" t="e">
        <v>#N/A</v>
      </c>
      <c r="AQ88" s="230" t="e">
        <v>#N/A</v>
      </c>
      <c r="AR88" s="243" t="e">
        <v>#N/A</v>
      </c>
      <c r="AS88" s="243" t="e">
        <v>#N/A</v>
      </c>
      <c r="AT88" s="230" t="e">
        <v>#N/A</v>
      </c>
      <c r="AU88" s="243" t="e">
        <v>#N/A</v>
      </c>
      <c r="AV88" s="243" t="e">
        <v>#N/A</v>
      </c>
      <c r="AW88" s="230" t="e">
        <v>#N/A</v>
      </c>
      <c r="AX88" s="243" t="e">
        <v>#N/A</v>
      </c>
      <c r="AY88" s="243" t="e">
        <v>#N/A</v>
      </c>
      <c r="AZ88" s="230" t="e">
        <v>#N/A</v>
      </c>
      <c r="BA88" s="243" t="e">
        <v>#N/A</v>
      </c>
      <c r="BB88" s="243" t="e">
        <v>#N/A</v>
      </c>
      <c r="BC88" s="230" t="e">
        <v>#N/A</v>
      </c>
      <c r="BD88" s="243" t="e">
        <v>#N/A</v>
      </c>
      <c r="BE88" s="243" t="e">
        <v>#N/A</v>
      </c>
      <c r="BF88" s="230" t="e">
        <v>#N/A</v>
      </c>
      <c r="BG88" s="243" t="e">
        <v>#N/A</v>
      </c>
      <c r="BH88" s="243" t="e">
        <v>#N/A</v>
      </c>
      <c r="BI88" s="230" t="e">
        <v>#N/A</v>
      </c>
      <c r="BJ88" s="243">
        <v>4.5083339999999996</v>
      </c>
      <c r="BK88" s="243">
        <v>1.3401780000000001</v>
      </c>
      <c r="BL88" s="230">
        <v>3.3639815009647966</v>
      </c>
      <c r="BM88" s="243">
        <v>4.5360250000000004</v>
      </c>
      <c r="BN88" s="243">
        <v>1.3450960000000001</v>
      </c>
      <c r="BO88" s="230">
        <v>3.3722685964421872</v>
      </c>
      <c r="BP88" s="243">
        <v>4.6263449999999997</v>
      </c>
      <c r="BQ88" s="243">
        <v>1.3198810000000001</v>
      </c>
      <c r="BR88" s="230">
        <v>3.5051228103139596</v>
      </c>
      <c r="BS88" s="243">
        <v>4.517557</v>
      </c>
      <c r="BT88" s="243">
        <v>1.282054</v>
      </c>
      <c r="BU88" s="230">
        <v>3.5236869897835814</v>
      </c>
      <c r="BV88" s="243">
        <v>4.4569770000000002</v>
      </c>
      <c r="BW88" s="243">
        <v>1.2412080000000001</v>
      </c>
      <c r="BX88" s="230">
        <v>3.5908381189937542</v>
      </c>
      <c r="BY88" s="243">
        <v>4.5518590000000003</v>
      </c>
      <c r="BZ88" s="243">
        <v>1.2094199999999999</v>
      </c>
      <c r="CA88" s="230">
        <v>3.7636710158588418</v>
      </c>
      <c r="CB88" s="243">
        <v>4.4155410000000002</v>
      </c>
      <c r="CC88" s="243">
        <v>1.1094949999999999</v>
      </c>
      <c r="CD88" s="230">
        <v>3.9797754834406649</v>
      </c>
    </row>
    <row r="89" spans="1:82" s="141" customFormat="1" x14ac:dyDescent="0.2">
      <c r="A89" s="200" t="s">
        <v>395</v>
      </c>
      <c r="B89" s="201" t="s">
        <v>254</v>
      </c>
      <c r="C89" s="201" t="s">
        <v>266</v>
      </c>
      <c r="D89" s="202" t="s">
        <v>100</v>
      </c>
      <c r="E89" s="243" t="e">
        <v>#N/A</v>
      </c>
      <c r="F89" s="241" t="e">
        <v>#N/A</v>
      </c>
      <c r="G89" s="230" t="e">
        <v>#N/A</v>
      </c>
      <c r="H89" s="243" t="e">
        <v>#N/A</v>
      </c>
      <c r="I89" s="241" t="e">
        <v>#N/A</v>
      </c>
      <c r="J89" s="230" t="e">
        <v>#N/A</v>
      </c>
      <c r="K89" s="243" t="e">
        <v>#N/A</v>
      </c>
      <c r="L89" s="241" t="e">
        <v>#N/A</v>
      </c>
      <c r="M89" s="230" t="e">
        <v>#N/A</v>
      </c>
      <c r="N89" s="243" t="e">
        <v>#N/A</v>
      </c>
      <c r="O89" s="241" t="e">
        <v>#N/A</v>
      </c>
      <c r="P89" s="230" t="e">
        <v>#N/A</v>
      </c>
      <c r="Q89" s="243" t="e">
        <v>#N/A</v>
      </c>
      <c r="R89" s="241" t="e">
        <v>#N/A</v>
      </c>
      <c r="S89" s="230" t="e">
        <v>#N/A</v>
      </c>
      <c r="T89" s="243" t="e">
        <v>#N/A</v>
      </c>
      <c r="U89" s="241" t="e">
        <v>#N/A</v>
      </c>
      <c r="V89" s="230" t="e">
        <v>#N/A</v>
      </c>
      <c r="W89" s="243" t="e">
        <v>#N/A</v>
      </c>
      <c r="X89" s="241" t="e">
        <v>#N/A</v>
      </c>
      <c r="Y89" s="230" t="e">
        <v>#N/A</v>
      </c>
      <c r="Z89" s="243" t="e">
        <v>#N/A</v>
      </c>
      <c r="AA89" s="241" t="e">
        <v>#N/A</v>
      </c>
      <c r="AB89" s="230" t="e">
        <v>#N/A</v>
      </c>
      <c r="AC89" s="243" t="e">
        <v>#N/A</v>
      </c>
      <c r="AD89" s="241" t="e">
        <v>#N/A</v>
      </c>
      <c r="AE89" s="230" t="e">
        <v>#N/A</v>
      </c>
      <c r="AF89" s="243" t="e">
        <v>#N/A</v>
      </c>
      <c r="AG89" s="241" t="e">
        <v>#N/A</v>
      </c>
      <c r="AH89" s="230" t="e">
        <v>#N/A</v>
      </c>
      <c r="AI89" s="243" t="e">
        <v>#N/A</v>
      </c>
      <c r="AJ89" s="243" t="e">
        <v>#N/A</v>
      </c>
      <c r="AK89" s="230" t="e">
        <v>#N/A</v>
      </c>
      <c r="AL89" s="243" t="e">
        <v>#N/A</v>
      </c>
      <c r="AM89" s="243" t="e">
        <v>#N/A</v>
      </c>
      <c r="AN89" s="230" t="e">
        <v>#N/A</v>
      </c>
      <c r="AO89" s="243" t="e">
        <v>#N/A</v>
      </c>
      <c r="AP89" s="243" t="e">
        <v>#N/A</v>
      </c>
      <c r="AQ89" s="230" t="e">
        <v>#N/A</v>
      </c>
      <c r="AR89" s="243" t="e">
        <v>#N/A</v>
      </c>
      <c r="AS89" s="243" t="e">
        <v>#N/A</v>
      </c>
      <c r="AT89" s="230" t="e">
        <v>#N/A</v>
      </c>
      <c r="AU89" s="243" t="e">
        <v>#N/A</v>
      </c>
      <c r="AV89" s="243" t="e">
        <v>#N/A</v>
      </c>
      <c r="AW89" s="230" t="e">
        <v>#N/A</v>
      </c>
      <c r="AX89" s="243" t="e">
        <v>#N/A</v>
      </c>
      <c r="AY89" s="243" t="e">
        <v>#N/A</v>
      </c>
      <c r="AZ89" s="230" t="e">
        <v>#N/A</v>
      </c>
      <c r="BA89" s="243" t="e">
        <v>#N/A</v>
      </c>
      <c r="BB89" s="243" t="e">
        <v>#N/A</v>
      </c>
      <c r="BC89" s="230" t="e">
        <v>#N/A</v>
      </c>
      <c r="BD89" s="243" t="e">
        <v>#N/A</v>
      </c>
      <c r="BE89" s="243" t="e">
        <v>#N/A</v>
      </c>
      <c r="BF89" s="230" t="e">
        <v>#N/A</v>
      </c>
      <c r="BG89" s="243" t="e">
        <v>#N/A</v>
      </c>
      <c r="BH89" s="243" t="e">
        <v>#N/A</v>
      </c>
      <c r="BI89" s="230" t="e">
        <v>#N/A</v>
      </c>
      <c r="BJ89" s="243">
        <v>2.1035710000000001</v>
      </c>
      <c r="BK89" s="243">
        <v>1.8640369999999999</v>
      </c>
      <c r="BL89" s="230">
        <v>1.1285028140535838</v>
      </c>
      <c r="BM89" s="243">
        <v>1.9142490000000001</v>
      </c>
      <c r="BN89" s="243">
        <v>1.772707</v>
      </c>
      <c r="BO89" s="230">
        <v>1.079845118228788</v>
      </c>
      <c r="BP89" s="243">
        <v>1.816039</v>
      </c>
      <c r="BQ89" s="243">
        <v>1.7184440000000001</v>
      </c>
      <c r="BR89" s="230">
        <v>1.05679265661261</v>
      </c>
      <c r="BS89" s="243">
        <v>1.8016540000000001</v>
      </c>
      <c r="BT89" s="243">
        <v>1.639338</v>
      </c>
      <c r="BU89" s="230">
        <v>1.0990131382301882</v>
      </c>
      <c r="BV89" s="243">
        <v>1.853923</v>
      </c>
      <c r="BW89" s="243">
        <v>1.5878289999999999</v>
      </c>
      <c r="BX89" s="230">
        <v>1.1675835370181551</v>
      </c>
      <c r="BY89" s="243">
        <v>1.750175</v>
      </c>
      <c r="BZ89" s="243">
        <v>1.5253939999999999</v>
      </c>
      <c r="CA89" s="230">
        <v>1.1473593052024593</v>
      </c>
      <c r="CB89" s="243">
        <v>1.5569900000000001</v>
      </c>
      <c r="CC89" s="243">
        <v>1.4123399999999999</v>
      </c>
      <c r="CD89" s="230">
        <v>1.1024186810541372</v>
      </c>
    </row>
    <row r="90" spans="1:82" s="141" customFormat="1" ht="15.75" customHeight="1" x14ac:dyDescent="0.2">
      <c r="A90" s="200" t="s">
        <v>396</v>
      </c>
      <c r="B90" s="201" t="s">
        <v>254</v>
      </c>
      <c r="C90" s="201" t="s">
        <v>266</v>
      </c>
      <c r="D90" s="202" t="s">
        <v>101</v>
      </c>
      <c r="E90" s="243" t="e">
        <v>#N/A</v>
      </c>
      <c r="F90" s="241" t="e">
        <v>#N/A</v>
      </c>
      <c r="G90" s="230" t="e">
        <v>#N/A</v>
      </c>
      <c r="H90" s="243" t="e">
        <v>#N/A</v>
      </c>
      <c r="I90" s="241" t="e">
        <v>#N/A</v>
      </c>
      <c r="J90" s="230" t="e">
        <v>#N/A</v>
      </c>
      <c r="K90" s="243" t="e">
        <v>#N/A</v>
      </c>
      <c r="L90" s="241" t="e">
        <v>#N/A</v>
      </c>
      <c r="M90" s="230" t="e">
        <v>#N/A</v>
      </c>
      <c r="N90" s="243" t="e">
        <v>#N/A</v>
      </c>
      <c r="O90" s="241" t="e">
        <v>#N/A</v>
      </c>
      <c r="P90" s="230" t="e">
        <v>#N/A</v>
      </c>
      <c r="Q90" s="243" t="e">
        <v>#N/A</v>
      </c>
      <c r="R90" s="241" t="e">
        <v>#N/A</v>
      </c>
      <c r="S90" s="230" t="e">
        <v>#N/A</v>
      </c>
      <c r="T90" s="243" t="e">
        <v>#N/A</v>
      </c>
      <c r="U90" s="241" t="e">
        <v>#N/A</v>
      </c>
      <c r="V90" s="230" t="e">
        <v>#N/A</v>
      </c>
      <c r="W90" s="243" t="e">
        <v>#N/A</v>
      </c>
      <c r="X90" s="241" t="e">
        <v>#N/A</v>
      </c>
      <c r="Y90" s="230" t="e">
        <v>#N/A</v>
      </c>
      <c r="Z90" s="243" t="e">
        <v>#N/A</v>
      </c>
      <c r="AA90" s="241" t="e">
        <v>#N/A</v>
      </c>
      <c r="AB90" s="230" t="e">
        <v>#N/A</v>
      </c>
      <c r="AC90" s="243" t="e">
        <v>#N/A</v>
      </c>
      <c r="AD90" s="241" t="e">
        <v>#N/A</v>
      </c>
      <c r="AE90" s="230" t="e">
        <v>#N/A</v>
      </c>
      <c r="AF90" s="243" t="e">
        <v>#N/A</v>
      </c>
      <c r="AG90" s="241" t="e">
        <v>#N/A</v>
      </c>
      <c r="AH90" s="230" t="e">
        <v>#N/A</v>
      </c>
      <c r="AI90" s="243" t="e">
        <v>#N/A</v>
      </c>
      <c r="AJ90" s="243" t="e">
        <v>#N/A</v>
      </c>
      <c r="AK90" s="230" t="e">
        <v>#N/A</v>
      </c>
      <c r="AL90" s="243" t="e">
        <v>#N/A</v>
      </c>
      <c r="AM90" s="243" t="e">
        <v>#N/A</v>
      </c>
      <c r="AN90" s="230" t="e">
        <v>#N/A</v>
      </c>
      <c r="AO90" s="243" t="e">
        <v>#N/A</v>
      </c>
      <c r="AP90" s="243" t="e">
        <v>#N/A</v>
      </c>
      <c r="AQ90" s="230" t="e">
        <v>#N/A</v>
      </c>
      <c r="AR90" s="243" t="e">
        <v>#N/A</v>
      </c>
      <c r="AS90" s="243" t="e">
        <v>#N/A</v>
      </c>
      <c r="AT90" s="230" t="e">
        <v>#N/A</v>
      </c>
      <c r="AU90" s="243" t="e">
        <v>#N/A</v>
      </c>
      <c r="AV90" s="243" t="e">
        <v>#N/A</v>
      </c>
      <c r="AW90" s="230" t="e">
        <v>#N/A</v>
      </c>
      <c r="AX90" s="243" t="e">
        <v>#N/A</v>
      </c>
      <c r="AY90" s="243" t="e">
        <v>#N/A</v>
      </c>
      <c r="AZ90" s="230" t="e">
        <v>#N/A</v>
      </c>
      <c r="BA90" s="243" t="e">
        <v>#N/A</v>
      </c>
      <c r="BB90" s="243" t="e">
        <v>#N/A</v>
      </c>
      <c r="BC90" s="230" t="e">
        <v>#N/A</v>
      </c>
      <c r="BD90" s="243" t="e">
        <v>#N/A</v>
      </c>
      <c r="BE90" s="243" t="e">
        <v>#N/A</v>
      </c>
      <c r="BF90" s="230" t="e">
        <v>#N/A</v>
      </c>
      <c r="BG90" s="243" t="e">
        <v>#N/A</v>
      </c>
      <c r="BH90" s="243" t="e">
        <v>#N/A</v>
      </c>
      <c r="BI90" s="230" t="e">
        <v>#N/A</v>
      </c>
      <c r="BJ90" s="243">
        <v>8.1228189999999998</v>
      </c>
      <c r="BK90" s="243">
        <v>4.0725110000000004</v>
      </c>
      <c r="BL90" s="230">
        <v>1.9945480810242131</v>
      </c>
      <c r="BM90" s="243">
        <v>7.8623120000000002</v>
      </c>
      <c r="BN90" s="243">
        <v>3.9261270000000001</v>
      </c>
      <c r="BO90" s="230">
        <v>2.00256181218794</v>
      </c>
      <c r="BP90" s="243">
        <v>7.4245830000000002</v>
      </c>
      <c r="BQ90" s="243">
        <v>3.7638859999999998</v>
      </c>
      <c r="BR90" s="230">
        <v>1.972584451282531</v>
      </c>
      <c r="BS90" s="243">
        <v>7.1499839999999999</v>
      </c>
      <c r="BT90" s="243">
        <v>3.5817049999999999</v>
      </c>
      <c r="BU90" s="230">
        <v>1.9962515059168748</v>
      </c>
      <c r="BV90" s="243">
        <v>7.3299609999999999</v>
      </c>
      <c r="BW90" s="243">
        <v>3.493792</v>
      </c>
      <c r="BX90" s="230">
        <v>2.0979958165798078</v>
      </c>
      <c r="BY90" s="243">
        <v>7.051882</v>
      </c>
      <c r="BZ90" s="243">
        <v>3.4162330000000001</v>
      </c>
      <c r="CA90" s="230">
        <v>2.064227469262196</v>
      </c>
      <c r="CB90" s="243">
        <v>7.1616289999999996</v>
      </c>
      <c r="CC90" s="243">
        <v>3.2984979999999999</v>
      </c>
      <c r="CD90" s="230">
        <v>2.1711788213908267</v>
      </c>
    </row>
    <row r="91" spans="1:82" s="141" customFormat="1" ht="15" customHeight="1" x14ac:dyDescent="0.2">
      <c r="A91" s="200" t="s">
        <v>397</v>
      </c>
      <c r="B91" s="201" t="s">
        <v>254</v>
      </c>
      <c r="C91" s="201" t="s">
        <v>266</v>
      </c>
      <c r="D91" s="202" t="s">
        <v>102</v>
      </c>
      <c r="E91" s="243" t="e">
        <v>#N/A</v>
      </c>
      <c r="F91" s="241" t="e">
        <v>#N/A</v>
      </c>
      <c r="G91" s="230" t="e">
        <v>#N/A</v>
      </c>
      <c r="H91" s="243" t="e">
        <v>#N/A</v>
      </c>
      <c r="I91" s="241" t="e">
        <v>#N/A</v>
      </c>
      <c r="J91" s="230" t="e">
        <v>#N/A</v>
      </c>
      <c r="K91" s="243" t="e">
        <v>#N/A</v>
      </c>
      <c r="L91" s="241" t="e">
        <v>#N/A</v>
      </c>
      <c r="M91" s="230" t="e">
        <v>#N/A</v>
      </c>
      <c r="N91" s="243" t="e">
        <v>#N/A</v>
      </c>
      <c r="O91" s="241" t="e">
        <v>#N/A</v>
      </c>
      <c r="P91" s="230" t="e">
        <v>#N/A</v>
      </c>
      <c r="Q91" s="243" t="e">
        <v>#N/A</v>
      </c>
      <c r="R91" s="241" t="e">
        <v>#N/A</v>
      </c>
      <c r="S91" s="230" t="e">
        <v>#N/A</v>
      </c>
      <c r="T91" s="243" t="e">
        <v>#N/A</v>
      </c>
      <c r="U91" s="241" t="e">
        <v>#N/A</v>
      </c>
      <c r="V91" s="230" t="e">
        <v>#N/A</v>
      </c>
      <c r="W91" s="243" t="e">
        <v>#N/A</v>
      </c>
      <c r="X91" s="241" t="e">
        <v>#N/A</v>
      </c>
      <c r="Y91" s="230" t="e">
        <v>#N/A</v>
      </c>
      <c r="Z91" s="243" t="e">
        <v>#N/A</v>
      </c>
      <c r="AA91" s="241" t="e">
        <v>#N/A</v>
      </c>
      <c r="AB91" s="230" t="e">
        <v>#N/A</v>
      </c>
      <c r="AC91" s="243" t="e">
        <v>#N/A</v>
      </c>
      <c r="AD91" s="241" t="e">
        <v>#N/A</v>
      </c>
      <c r="AE91" s="230" t="e">
        <v>#N/A</v>
      </c>
      <c r="AF91" s="243" t="e">
        <v>#N/A</v>
      </c>
      <c r="AG91" s="241" t="e">
        <v>#N/A</v>
      </c>
      <c r="AH91" s="230" t="e">
        <v>#N/A</v>
      </c>
      <c r="AI91" s="243" t="e">
        <v>#N/A</v>
      </c>
      <c r="AJ91" s="243" t="e">
        <v>#N/A</v>
      </c>
      <c r="AK91" s="230" t="e">
        <v>#N/A</v>
      </c>
      <c r="AL91" s="243" t="e">
        <v>#N/A</v>
      </c>
      <c r="AM91" s="243" t="e">
        <v>#N/A</v>
      </c>
      <c r="AN91" s="230" t="e">
        <v>#N/A</v>
      </c>
      <c r="AO91" s="243" t="e">
        <v>#N/A</v>
      </c>
      <c r="AP91" s="243" t="e">
        <v>#N/A</v>
      </c>
      <c r="AQ91" s="230" t="e">
        <v>#N/A</v>
      </c>
      <c r="AR91" s="243" t="e">
        <v>#N/A</v>
      </c>
      <c r="AS91" s="243" t="e">
        <v>#N/A</v>
      </c>
      <c r="AT91" s="230" t="e">
        <v>#N/A</v>
      </c>
      <c r="AU91" s="243" t="e">
        <v>#N/A</v>
      </c>
      <c r="AV91" s="243" t="e">
        <v>#N/A</v>
      </c>
      <c r="AW91" s="230" t="e">
        <v>#N/A</v>
      </c>
      <c r="AX91" s="243" t="e">
        <v>#N/A</v>
      </c>
      <c r="AY91" s="243" t="e">
        <v>#N/A</v>
      </c>
      <c r="AZ91" s="230" t="e">
        <v>#N/A</v>
      </c>
      <c r="BA91" s="243" t="e">
        <v>#N/A</v>
      </c>
      <c r="BB91" s="243" t="e">
        <v>#N/A</v>
      </c>
      <c r="BC91" s="230" t="e">
        <v>#N/A</v>
      </c>
      <c r="BD91" s="243" t="e">
        <v>#N/A</v>
      </c>
      <c r="BE91" s="243" t="e">
        <v>#N/A</v>
      </c>
      <c r="BF91" s="230" t="e">
        <v>#N/A</v>
      </c>
      <c r="BG91" s="243" t="e">
        <v>#N/A</v>
      </c>
      <c r="BH91" s="243" t="e">
        <v>#N/A</v>
      </c>
      <c r="BI91" s="230" t="e">
        <v>#N/A</v>
      </c>
      <c r="BJ91" s="243">
        <v>40.570355999999997</v>
      </c>
      <c r="BK91" s="243">
        <v>16.458475</v>
      </c>
      <c r="BL91" s="230">
        <v>2.4650130707735678</v>
      </c>
      <c r="BM91" s="243">
        <v>38.747590000000002</v>
      </c>
      <c r="BN91" s="243">
        <v>16.049043000000001</v>
      </c>
      <c r="BO91" s="230">
        <v>2.4143240191954125</v>
      </c>
      <c r="BP91" s="243">
        <v>38.658686000000003</v>
      </c>
      <c r="BQ91" s="243">
        <v>15.543843000000001</v>
      </c>
      <c r="BR91" s="230">
        <v>2.4870738851389582</v>
      </c>
      <c r="BS91" s="243">
        <v>37.553398000000001</v>
      </c>
      <c r="BT91" s="243">
        <v>15.209676</v>
      </c>
      <c r="BU91" s="230">
        <v>2.4690465464221591</v>
      </c>
      <c r="BV91" s="243">
        <v>36.849969000000002</v>
      </c>
      <c r="BW91" s="243">
        <v>14.806279999999999</v>
      </c>
      <c r="BX91" s="230">
        <v>2.4888067090450812</v>
      </c>
      <c r="BY91" s="243">
        <v>36.441366000000002</v>
      </c>
      <c r="BZ91" s="243">
        <v>14.382325</v>
      </c>
      <c r="CA91" s="230">
        <v>2.5337604316409204</v>
      </c>
      <c r="CB91" s="243">
        <v>28.95739</v>
      </c>
      <c r="CC91" s="243">
        <v>12.803639</v>
      </c>
      <c r="CD91" s="230">
        <v>2.2616531128376862</v>
      </c>
    </row>
    <row r="92" spans="1:82" s="141" customFormat="1" x14ac:dyDescent="0.2">
      <c r="A92" s="200" t="s">
        <v>398</v>
      </c>
      <c r="B92" s="201" t="s">
        <v>254</v>
      </c>
      <c r="C92" s="201" t="s">
        <v>266</v>
      </c>
      <c r="D92" s="202" t="s">
        <v>103</v>
      </c>
      <c r="E92" s="243" t="e">
        <v>#N/A</v>
      </c>
      <c r="F92" s="241" t="e">
        <v>#N/A</v>
      </c>
      <c r="G92" s="230" t="e">
        <v>#N/A</v>
      </c>
      <c r="H92" s="243" t="e">
        <v>#N/A</v>
      </c>
      <c r="I92" s="241" t="e">
        <v>#N/A</v>
      </c>
      <c r="J92" s="230" t="e">
        <v>#N/A</v>
      </c>
      <c r="K92" s="243" t="e">
        <v>#N/A</v>
      </c>
      <c r="L92" s="241" t="e">
        <v>#N/A</v>
      </c>
      <c r="M92" s="230" t="e">
        <v>#N/A</v>
      </c>
      <c r="N92" s="243" t="e">
        <v>#N/A</v>
      </c>
      <c r="O92" s="241" t="e">
        <v>#N/A</v>
      </c>
      <c r="P92" s="230" t="e">
        <v>#N/A</v>
      </c>
      <c r="Q92" s="243" t="e">
        <v>#N/A</v>
      </c>
      <c r="R92" s="241" t="e">
        <v>#N/A</v>
      </c>
      <c r="S92" s="230" t="e">
        <v>#N/A</v>
      </c>
      <c r="T92" s="243" t="e">
        <v>#N/A</v>
      </c>
      <c r="U92" s="241" t="e">
        <v>#N/A</v>
      </c>
      <c r="V92" s="230" t="e">
        <v>#N/A</v>
      </c>
      <c r="W92" s="243" t="e">
        <v>#N/A</v>
      </c>
      <c r="X92" s="241" t="e">
        <v>#N/A</v>
      </c>
      <c r="Y92" s="230" t="e">
        <v>#N/A</v>
      </c>
      <c r="Z92" s="243" t="e">
        <v>#N/A</v>
      </c>
      <c r="AA92" s="241" t="e">
        <v>#N/A</v>
      </c>
      <c r="AB92" s="230" t="e">
        <v>#N/A</v>
      </c>
      <c r="AC92" s="243" t="e">
        <v>#N/A</v>
      </c>
      <c r="AD92" s="241" t="e">
        <v>#N/A</v>
      </c>
      <c r="AE92" s="230" t="e">
        <v>#N/A</v>
      </c>
      <c r="AF92" s="243" t="e">
        <v>#N/A</v>
      </c>
      <c r="AG92" s="241" t="e">
        <v>#N/A</v>
      </c>
      <c r="AH92" s="230" t="e">
        <v>#N/A</v>
      </c>
      <c r="AI92" s="243" t="e">
        <v>#N/A</v>
      </c>
      <c r="AJ92" s="243" t="e">
        <v>#N/A</v>
      </c>
      <c r="AK92" s="230" t="e">
        <v>#N/A</v>
      </c>
      <c r="AL92" s="243" t="e">
        <v>#N/A</v>
      </c>
      <c r="AM92" s="243" t="e">
        <v>#N/A</v>
      </c>
      <c r="AN92" s="230" t="e">
        <v>#N/A</v>
      </c>
      <c r="AO92" s="243" t="e">
        <v>#N/A</v>
      </c>
      <c r="AP92" s="243" t="e">
        <v>#N/A</v>
      </c>
      <c r="AQ92" s="230" t="e">
        <v>#N/A</v>
      </c>
      <c r="AR92" s="243" t="e">
        <v>#N/A</v>
      </c>
      <c r="AS92" s="243" t="e">
        <v>#N/A</v>
      </c>
      <c r="AT92" s="230" t="e">
        <v>#N/A</v>
      </c>
      <c r="AU92" s="243" t="e">
        <v>#N/A</v>
      </c>
      <c r="AV92" s="243" t="e">
        <v>#N/A</v>
      </c>
      <c r="AW92" s="230" t="e">
        <v>#N/A</v>
      </c>
      <c r="AX92" s="243" t="e">
        <v>#N/A</v>
      </c>
      <c r="AY92" s="243" t="e">
        <v>#N/A</v>
      </c>
      <c r="AZ92" s="230" t="e">
        <v>#N/A</v>
      </c>
      <c r="BA92" s="243" t="e">
        <v>#N/A</v>
      </c>
      <c r="BB92" s="243" t="e">
        <v>#N/A</v>
      </c>
      <c r="BC92" s="230" t="e">
        <v>#N/A</v>
      </c>
      <c r="BD92" s="243" t="e">
        <v>#N/A</v>
      </c>
      <c r="BE92" s="243" t="e">
        <v>#N/A</v>
      </c>
      <c r="BF92" s="230" t="e">
        <v>#N/A</v>
      </c>
      <c r="BG92" s="243" t="e">
        <v>#N/A</v>
      </c>
      <c r="BH92" s="243" t="e">
        <v>#N/A</v>
      </c>
      <c r="BI92" s="230" t="e">
        <v>#N/A</v>
      </c>
      <c r="BJ92" s="243">
        <v>4.5895789999999996</v>
      </c>
      <c r="BK92" s="243">
        <v>3.314927</v>
      </c>
      <c r="BL92" s="230">
        <v>1.3845188747746178</v>
      </c>
      <c r="BM92" s="243">
        <v>4.7406499999999996</v>
      </c>
      <c r="BN92" s="243">
        <v>3.3095979999999998</v>
      </c>
      <c r="BO92" s="230">
        <v>1.4323945083360576</v>
      </c>
      <c r="BP92" s="243">
        <v>4.8773070000000001</v>
      </c>
      <c r="BQ92" s="243">
        <v>3.3713500000000001</v>
      </c>
      <c r="BR92" s="230">
        <v>1.4466925712251768</v>
      </c>
      <c r="BS92" s="243">
        <v>4.8206290000000003</v>
      </c>
      <c r="BT92" s="243">
        <v>3.3346019999999998</v>
      </c>
      <c r="BU92" s="230">
        <v>1.4456384899907098</v>
      </c>
      <c r="BV92" s="243">
        <v>4.7054609999999997</v>
      </c>
      <c r="BW92" s="243">
        <v>3.273234</v>
      </c>
      <c r="BX92" s="230">
        <v>1.4375571682317854</v>
      </c>
      <c r="BY92" s="243">
        <v>4.6788420000000004</v>
      </c>
      <c r="BZ92" s="243">
        <v>3.1773980000000002</v>
      </c>
      <c r="CA92" s="230">
        <v>1.4725388509717701</v>
      </c>
      <c r="CB92" s="243">
        <v>3.024016</v>
      </c>
      <c r="CC92" s="243">
        <v>2.7995209999999999</v>
      </c>
      <c r="CD92" s="230">
        <v>1.0801905040183661</v>
      </c>
    </row>
    <row r="93" spans="1:82" s="141" customFormat="1" x14ac:dyDescent="0.2">
      <c r="A93" s="200" t="s">
        <v>399</v>
      </c>
      <c r="B93" s="201" t="s">
        <v>254</v>
      </c>
      <c r="C93" s="201" t="s">
        <v>266</v>
      </c>
      <c r="D93" s="202" t="s">
        <v>104</v>
      </c>
      <c r="E93" s="243" t="e">
        <v>#N/A</v>
      </c>
      <c r="F93" s="241" t="e">
        <v>#N/A</v>
      </c>
      <c r="G93" s="230" t="e">
        <v>#N/A</v>
      </c>
      <c r="H93" s="243" t="e">
        <v>#N/A</v>
      </c>
      <c r="I93" s="241" t="e">
        <v>#N/A</v>
      </c>
      <c r="J93" s="230" t="e">
        <v>#N/A</v>
      </c>
      <c r="K93" s="243" t="e">
        <v>#N/A</v>
      </c>
      <c r="L93" s="241" t="e">
        <v>#N/A</v>
      </c>
      <c r="M93" s="230" t="e">
        <v>#N/A</v>
      </c>
      <c r="N93" s="243" t="e">
        <v>#N/A</v>
      </c>
      <c r="O93" s="241" t="e">
        <v>#N/A</v>
      </c>
      <c r="P93" s="230" t="e">
        <v>#N/A</v>
      </c>
      <c r="Q93" s="243" t="e">
        <v>#N/A</v>
      </c>
      <c r="R93" s="241" t="e">
        <v>#N/A</v>
      </c>
      <c r="S93" s="230" t="e">
        <v>#N/A</v>
      </c>
      <c r="T93" s="243" t="e">
        <v>#N/A</v>
      </c>
      <c r="U93" s="241" t="e">
        <v>#N/A</v>
      </c>
      <c r="V93" s="230" t="e">
        <v>#N/A</v>
      </c>
      <c r="W93" s="243" t="e">
        <v>#N/A</v>
      </c>
      <c r="X93" s="241" t="e">
        <v>#N/A</v>
      </c>
      <c r="Y93" s="230" t="e">
        <v>#N/A</v>
      </c>
      <c r="Z93" s="243" t="e">
        <v>#N/A</v>
      </c>
      <c r="AA93" s="241" t="e">
        <v>#N/A</v>
      </c>
      <c r="AB93" s="230" t="e">
        <v>#N/A</v>
      </c>
      <c r="AC93" s="243" t="e">
        <v>#N/A</v>
      </c>
      <c r="AD93" s="241" t="e">
        <v>#N/A</v>
      </c>
      <c r="AE93" s="230" t="e">
        <v>#N/A</v>
      </c>
      <c r="AF93" s="243" t="e">
        <v>#N/A</v>
      </c>
      <c r="AG93" s="241" t="e">
        <v>#N/A</v>
      </c>
      <c r="AH93" s="230" t="e">
        <v>#N/A</v>
      </c>
      <c r="AI93" s="243" t="e">
        <v>#N/A</v>
      </c>
      <c r="AJ93" s="243" t="e">
        <v>#N/A</v>
      </c>
      <c r="AK93" s="230" t="e">
        <v>#N/A</v>
      </c>
      <c r="AL93" s="243" t="e">
        <v>#N/A</v>
      </c>
      <c r="AM93" s="243" t="e">
        <v>#N/A</v>
      </c>
      <c r="AN93" s="230" t="e">
        <v>#N/A</v>
      </c>
      <c r="AO93" s="243" t="e">
        <v>#N/A</v>
      </c>
      <c r="AP93" s="243" t="e">
        <v>#N/A</v>
      </c>
      <c r="AQ93" s="230" t="e">
        <v>#N/A</v>
      </c>
      <c r="AR93" s="243" t="e">
        <v>#N/A</v>
      </c>
      <c r="AS93" s="243" t="e">
        <v>#N/A</v>
      </c>
      <c r="AT93" s="230" t="e">
        <v>#N/A</v>
      </c>
      <c r="AU93" s="243" t="e">
        <v>#N/A</v>
      </c>
      <c r="AV93" s="243" t="e">
        <v>#N/A</v>
      </c>
      <c r="AW93" s="230" t="e">
        <v>#N/A</v>
      </c>
      <c r="AX93" s="243" t="e">
        <v>#N/A</v>
      </c>
      <c r="AY93" s="243" t="e">
        <v>#N/A</v>
      </c>
      <c r="AZ93" s="230" t="e">
        <v>#N/A</v>
      </c>
      <c r="BA93" s="243" t="e">
        <v>#N/A</v>
      </c>
      <c r="BB93" s="243" t="e">
        <v>#N/A</v>
      </c>
      <c r="BC93" s="230" t="e">
        <v>#N/A</v>
      </c>
      <c r="BD93" s="243" t="e">
        <v>#N/A</v>
      </c>
      <c r="BE93" s="243" t="e">
        <v>#N/A</v>
      </c>
      <c r="BF93" s="230" t="e">
        <v>#N/A</v>
      </c>
      <c r="BG93" s="243" t="e">
        <v>#N/A</v>
      </c>
      <c r="BH93" s="243" t="e">
        <v>#N/A</v>
      </c>
      <c r="BI93" s="230" t="e">
        <v>#N/A</v>
      </c>
      <c r="BJ93" s="243">
        <v>13.980824</v>
      </c>
      <c r="BK93" s="243">
        <v>12.135524999999999</v>
      </c>
      <c r="BL93" s="230">
        <v>1.1520576159663467</v>
      </c>
      <c r="BM93" s="243">
        <v>13.849406</v>
      </c>
      <c r="BN93" s="243">
        <v>12.166024999999999</v>
      </c>
      <c r="BO93" s="230">
        <v>1.1383673796494747</v>
      </c>
      <c r="BP93" s="243">
        <v>13.984297</v>
      </c>
      <c r="BQ93" s="243">
        <v>12.174739000000001</v>
      </c>
      <c r="BR93" s="230">
        <v>1.1486321801231221</v>
      </c>
      <c r="BS93" s="243">
        <v>13.941853</v>
      </c>
      <c r="BT93" s="243">
        <v>12.038842000000001</v>
      </c>
      <c r="BU93" s="230">
        <v>1.1580725953542708</v>
      </c>
      <c r="BV93" s="243">
        <v>14.185957</v>
      </c>
      <c r="BW93" s="243">
        <v>11.992383</v>
      </c>
      <c r="BX93" s="230">
        <v>1.1829139379554505</v>
      </c>
      <c r="BY93" s="243">
        <v>14.255953999999999</v>
      </c>
      <c r="BZ93" s="243">
        <v>12.039263999999999</v>
      </c>
      <c r="CA93" s="230">
        <v>1.1841217203975261</v>
      </c>
      <c r="CB93" s="243">
        <v>14.021528999999999</v>
      </c>
      <c r="CC93" s="243">
        <v>11.802327</v>
      </c>
      <c r="CD93" s="230">
        <v>1.1880308857736275</v>
      </c>
    </row>
    <row r="94" spans="1:82" s="141" customFormat="1" x14ac:dyDescent="0.2">
      <c r="A94" s="200" t="s">
        <v>400</v>
      </c>
      <c r="B94" s="201" t="s">
        <v>254</v>
      </c>
      <c r="C94" s="201" t="s">
        <v>266</v>
      </c>
      <c r="D94" s="202" t="s">
        <v>105</v>
      </c>
      <c r="E94" s="243" t="e">
        <v>#N/A</v>
      </c>
      <c r="F94" s="241" t="e">
        <v>#N/A</v>
      </c>
      <c r="G94" s="230" t="e">
        <v>#N/A</v>
      </c>
      <c r="H94" s="243" t="e">
        <v>#N/A</v>
      </c>
      <c r="I94" s="241" t="e">
        <v>#N/A</v>
      </c>
      <c r="J94" s="230" t="e">
        <v>#N/A</v>
      </c>
      <c r="K94" s="243" t="e">
        <v>#N/A</v>
      </c>
      <c r="L94" s="241" t="e">
        <v>#N/A</v>
      </c>
      <c r="M94" s="230" t="e">
        <v>#N/A</v>
      </c>
      <c r="N94" s="243" t="e">
        <v>#N/A</v>
      </c>
      <c r="O94" s="241" t="e">
        <v>#N/A</v>
      </c>
      <c r="P94" s="230" t="e">
        <v>#N/A</v>
      </c>
      <c r="Q94" s="243" t="e">
        <v>#N/A</v>
      </c>
      <c r="R94" s="241" t="e">
        <v>#N/A</v>
      </c>
      <c r="S94" s="230" t="e">
        <v>#N/A</v>
      </c>
      <c r="T94" s="243" t="e">
        <v>#N/A</v>
      </c>
      <c r="U94" s="241" t="e">
        <v>#N/A</v>
      </c>
      <c r="V94" s="230" t="e">
        <v>#N/A</v>
      </c>
      <c r="W94" s="243" t="e">
        <v>#N/A</v>
      </c>
      <c r="X94" s="241" t="e">
        <v>#N/A</v>
      </c>
      <c r="Y94" s="230" t="e">
        <v>#N/A</v>
      </c>
      <c r="Z94" s="243" t="e">
        <v>#N/A</v>
      </c>
      <c r="AA94" s="241" t="e">
        <v>#N/A</v>
      </c>
      <c r="AB94" s="230" t="e">
        <v>#N/A</v>
      </c>
      <c r="AC94" s="243" t="e">
        <v>#N/A</v>
      </c>
      <c r="AD94" s="241" t="e">
        <v>#N/A</v>
      </c>
      <c r="AE94" s="230" t="e">
        <v>#N/A</v>
      </c>
      <c r="AF94" s="243" t="e">
        <v>#N/A</v>
      </c>
      <c r="AG94" s="241" t="e">
        <v>#N/A</v>
      </c>
      <c r="AH94" s="230" t="e">
        <v>#N/A</v>
      </c>
      <c r="AI94" s="243" t="e">
        <v>#N/A</v>
      </c>
      <c r="AJ94" s="243" t="e">
        <v>#N/A</v>
      </c>
      <c r="AK94" s="230" t="e">
        <v>#N/A</v>
      </c>
      <c r="AL94" s="243" t="e">
        <v>#N/A</v>
      </c>
      <c r="AM94" s="243" t="e">
        <v>#N/A</v>
      </c>
      <c r="AN94" s="230" t="e">
        <v>#N/A</v>
      </c>
      <c r="AO94" s="243" t="e">
        <v>#N/A</v>
      </c>
      <c r="AP94" s="243" t="e">
        <v>#N/A</v>
      </c>
      <c r="AQ94" s="230" t="e">
        <v>#N/A</v>
      </c>
      <c r="AR94" s="243" t="e">
        <v>#N/A</v>
      </c>
      <c r="AS94" s="243" t="e">
        <v>#N/A</v>
      </c>
      <c r="AT94" s="230" t="e">
        <v>#N/A</v>
      </c>
      <c r="AU94" s="243" t="e">
        <v>#N/A</v>
      </c>
      <c r="AV94" s="243" t="e">
        <v>#N/A</v>
      </c>
      <c r="AW94" s="230" t="e">
        <v>#N/A</v>
      </c>
      <c r="AX94" s="243" t="e">
        <v>#N/A</v>
      </c>
      <c r="AY94" s="243" t="e">
        <v>#N/A</v>
      </c>
      <c r="AZ94" s="230" t="e">
        <v>#N/A</v>
      </c>
      <c r="BA94" s="243" t="e">
        <v>#N/A</v>
      </c>
      <c r="BB94" s="243" t="e">
        <v>#N/A</v>
      </c>
      <c r="BC94" s="230" t="e">
        <v>#N/A</v>
      </c>
      <c r="BD94" s="243" t="e">
        <v>#N/A</v>
      </c>
      <c r="BE94" s="243" t="e">
        <v>#N/A</v>
      </c>
      <c r="BF94" s="230" t="e">
        <v>#N/A</v>
      </c>
      <c r="BG94" s="243" t="e">
        <v>#N/A</v>
      </c>
      <c r="BH94" s="243" t="e">
        <v>#N/A</v>
      </c>
      <c r="BI94" s="230" t="e">
        <v>#N/A</v>
      </c>
      <c r="BJ94" s="243">
        <v>46.798307999999999</v>
      </c>
      <c r="BK94" s="243">
        <v>34.650981999999999</v>
      </c>
      <c r="BL94" s="230">
        <v>1.3505622438059619</v>
      </c>
      <c r="BM94" s="243">
        <v>45.682822999999999</v>
      </c>
      <c r="BN94" s="243">
        <v>33.540940999999997</v>
      </c>
      <c r="BO94" s="230">
        <v>1.36200182934641</v>
      </c>
      <c r="BP94" s="243">
        <v>44.968437000000002</v>
      </c>
      <c r="BQ94" s="243">
        <v>32.412739000000002</v>
      </c>
      <c r="BR94" s="230">
        <v>1.3873692377555626</v>
      </c>
      <c r="BS94" s="243">
        <v>44.183193000000003</v>
      </c>
      <c r="BT94" s="243">
        <v>31.096829</v>
      </c>
      <c r="BU94" s="230">
        <v>1.4208263164067307</v>
      </c>
      <c r="BV94" s="243">
        <v>43.544243999999999</v>
      </c>
      <c r="BW94" s="243">
        <v>29.696511000000001</v>
      </c>
      <c r="BX94" s="230">
        <v>1.466308415827031</v>
      </c>
      <c r="BY94" s="243">
        <v>43.217489999999998</v>
      </c>
      <c r="BZ94" s="243">
        <v>28.324024000000001</v>
      </c>
      <c r="CA94" s="230">
        <v>1.5258245085514683</v>
      </c>
      <c r="CB94" s="243">
        <v>37.615963999999998</v>
      </c>
      <c r="CC94" s="243">
        <v>24.216615999999998</v>
      </c>
      <c r="CD94" s="230">
        <v>1.5533121555877172</v>
      </c>
    </row>
    <row r="95" spans="1:82" s="141" customFormat="1" x14ac:dyDescent="0.2">
      <c r="A95" s="200" t="s">
        <v>401</v>
      </c>
      <c r="B95" s="201" t="s">
        <v>254</v>
      </c>
      <c r="C95" s="201" t="s">
        <v>266</v>
      </c>
      <c r="D95" s="202" t="s">
        <v>106</v>
      </c>
      <c r="E95" s="243" t="e">
        <v>#N/A</v>
      </c>
      <c r="F95" s="241" t="e">
        <v>#N/A</v>
      </c>
      <c r="G95" s="230" t="e">
        <v>#N/A</v>
      </c>
      <c r="H95" s="243" t="e">
        <v>#N/A</v>
      </c>
      <c r="I95" s="241" t="e">
        <v>#N/A</v>
      </c>
      <c r="J95" s="230" t="e">
        <v>#N/A</v>
      </c>
      <c r="K95" s="243" t="e">
        <v>#N/A</v>
      </c>
      <c r="L95" s="241" t="e">
        <v>#N/A</v>
      </c>
      <c r="M95" s="230" t="e">
        <v>#N/A</v>
      </c>
      <c r="N95" s="243" t="e">
        <v>#N/A</v>
      </c>
      <c r="O95" s="241" t="e">
        <v>#N/A</v>
      </c>
      <c r="P95" s="230" t="e">
        <v>#N/A</v>
      </c>
      <c r="Q95" s="243" t="e">
        <v>#N/A</v>
      </c>
      <c r="R95" s="241" t="e">
        <v>#N/A</v>
      </c>
      <c r="S95" s="230" t="e">
        <v>#N/A</v>
      </c>
      <c r="T95" s="243" t="e">
        <v>#N/A</v>
      </c>
      <c r="U95" s="241" t="e">
        <v>#N/A</v>
      </c>
      <c r="V95" s="230" t="e">
        <v>#N/A</v>
      </c>
      <c r="W95" s="243" t="e">
        <v>#N/A</v>
      </c>
      <c r="X95" s="241" t="e">
        <v>#N/A</v>
      </c>
      <c r="Y95" s="230" t="e">
        <v>#N/A</v>
      </c>
      <c r="Z95" s="243" t="e">
        <v>#N/A</v>
      </c>
      <c r="AA95" s="241" t="e">
        <v>#N/A</v>
      </c>
      <c r="AB95" s="230" t="e">
        <v>#N/A</v>
      </c>
      <c r="AC95" s="243" t="e">
        <v>#N/A</v>
      </c>
      <c r="AD95" s="241" t="e">
        <v>#N/A</v>
      </c>
      <c r="AE95" s="230" t="e">
        <v>#N/A</v>
      </c>
      <c r="AF95" s="243" t="e">
        <v>#N/A</v>
      </c>
      <c r="AG95" s="241" t="e">
        <v>#N/A</v>
      </c>
      <c r="AH95" s="230" t="e">
        <v>#N/A</v>
      </c>
      <c r="AI95" s="243" t="e">
        <v>#N/A</v>
      </c>
      <c r="AJ95" s="243" t="e">
        <v>#N/A</v>
      </c>
      <c r="AK95" s="230" t="e">
        <v>#N/A</v>
      </c>
      <c r="AL95" s="243" t="e">
        <v>#N/A</v>
      </c>
      <c r="AM95" s="243" t="e">
        <v>#N/A</v>
      </c>
      <c r="AN95" s="230" t="e">
        <v>#N/A</v>
      </c>
      <c r="AO95" s="243" t="e">
        <v>#N/A</v>
      </c>
      <c r="AP95" s="243" t="e">
        <v>#N/A</v>
      </c>
      <c r="AQ95" s="230" t="e">
        <v>#N/A</v>
      </c>
      <c r="AR95" s="243" t="e">
        <v>#N/A</v>
      </c>
      <c r="AS95" s="243" t="e">
        <v>#N/A</v>
      </c>
      <c r="AT95" s="230" t="e">
        <v>#N/A</v>
      </c>
      <c r="AU95" s="243" t="e">
        <v>#N/A</v>
      </c>
      <c r="AV95" s="243" t="e">
        <v>#N/A</v>
      </c>
      <c r="AW95" s="230" t="e">
        <v>#N/A</v>
      </c>
      <c r="AX95" s="243" t="e">
        <v>#N/A</v>
      </c>
      <c r="AY95" s="243" t="e">
        <v>#N/A</v>
      </c>
      <c r="AZ95" s="230" t="e">
        <v>#N/A</v>
      </c>
      <c r="BA95" s="243" t="e">
        <v>#N/A</v>
      </c>
      <c r="BB95" s="243" t="e">
        <v>#N/A</v>
      </c>
      <c r="BC95" s="230" t="e">
        <v>#N/A</v>
      </c>
      <c r="BD95" s="243" t="e">
        <v>#N/A</v>
      </c>
      <c r="BE95" s="243" t="e">
        <v>#N/A</v>
      </c>
      <c r="BF95" s="230" t="e">
        <v>#N/A</v>
      </c>
      <c r="BG95" s="243" t="e">
        <v>#N/A</v>
      </c>
      <c r="BH95" s="243" t="e">
        <v>#N/A</v>
      </c>
      <c r="BI95" s="230" t="e">
        <v>#N/A</v>
      </c>
      <c r="BJ95" s="243">
        <v>0.90769599999999995</v>
      </c>
      <c r="BK95" s="243">
        <v>0.36181600000000003</v>
      </c>
      <c r="BL95" s="230">
        <v>2.5087226656643153</v>
      </c>
      <c r="BM95" s="243">
        <v>0.85123400000000005</v>
      </c>
      <c r="BN95" s="243">
        <v>0.33281699999999997</v>
      </c>
      <c r="BO95" s="230">
        <v>2.5576638212591307</v>
      </c>
      <c r="BP95" s="243">
        <v>0.79549700000000001</v>
      </c>
      <c r="BQ95" s="243">
        <v>0.29877399999999998</v>
      </c>
      <c r="BR95" s="230">
        <v>2.6625375702035656</v>
      </c>
      <c r="BS95" s="243">
        <v>0.73738499999999996</v>
      </c>
      <c r="BT95" s="243">
        <v>0.29930600000000002</v>
      </c>
      <c r="BU95" s="230">
        <v>2.4636492419129583</v>
      </c>
      <c r="BV95" s="243">
        <v>0.83787500000000004</v>
      </c>
      <c r="BW95" s="243">
        <v>0.29260700000000001</v>
      </c>
      <c r="BX95" s="230">
        <v>2.8634824183973726</v>
      </c>
      <c r="BY95" s="243">
        <v>0.78404399999999996</v>
      </c>
      <c r="BZ95" s="243">
        <v>0.26157000000000002</v>
      </c>
      <c r="CA95" s="230">
        <v>2.9974538364491337</v>
      </c>
      <c r="CB95" s="243">
        <v>0.683643</v>
      </c>
      <c r="CC95" s="243">
        <v>0.25926199999999999</v>
      </c>
      <c r="CD95" s="230">
        <v>2.6368808386882767</v>
      </c>
    </row>
    <row r="96" spans="1:82" s="141" customFormat="1" x14ac:dyDescent="0.2">
      <c r="A96" s="200" t="s">
        <v>402</v>
      </c>
      <c r="B96" s="201" t="s">
        <v>254</v>
      </c>
      <c r="C96" s="201" t="s">
        <v>266</v>
      </c>
      <c r="D96" s="202" t="s">
        <v>113</v>
      </c>
      <c r="E96" s="243" t="e">
        <v>#N/A</v>
      </c>
      <c r="F96" s="241" t="e">
        <v>#N/A</v>
      </c>
      <c r="G96" s="230" t="e">
        <v>#N/A</v>
      </c>
      <c r="H96" s="243" t="e">
        <v>#N/A</v>
      </c>
      <c r="I96" s="241" t="e">
        <v>#N/A</v>
      </c>
      <c r="J96" s="230" t="e">
        <v>#N/A</v>
      </c>
      <c r="K96" s="243" t="e">
        <v>#N/A</v>
      </c>
      <c r="L96" s="241" t="e">
        <v>#N/A</v>
      </c>
      <c r="M96" s="230" t="e">
        <v>#N/A</v>
      </c>
      <c r="N96" s="243" t="e">
        <v>#N/A</v>
      </c>
      <c r="O96" s="241" t="e">
        <v>#N/A</v>
      </c>
      <c r="P96" s="230" t="e">
        <v>#N/A</v>
      </c>
      <c r="Q96" s="243" t="e">
        <v>#N/A</v>
      </c>
      <c r="R96" s="241" t="e">
        <v>#N/A</v>
      </c>
      <c r="S96" s="230" t="e">
        <v>#N/A</v>
      </c>
      <c r="T96" s="243" t="e">
        <v>#N/A</v>
      </c>
      <c r="U96" s="241" t="e">
        <v>#N/A</v>
      </c>
      <c r="V96" s="230" t="e">
        <v>#N/A</v>
      </c>
      <c r="W96" s="243" t="e">
        <v>#N/A</v>
      </c>
      <c r="X96" s="241" t="e">
        <v>#N/A</v>
      </c>
      <c r="Y96" s="230" t="e">
        <v>#N/A</v>
      </c>
      <c r="Z96" s="243" t="e">
        <v>#N/A</v>
      </c>
      <c r="AA96" s="241" t="e">
        <v>#N/A</v>
      </c>
      <c r="AB96" s="230" t="e">
        <v>#N/A</v>
      </c>
      <c r="AC96" s="243" t="e">
        <v>#N/A</v>
      </c>
      <c r="AD96" s="241" t="e">
        <v>#N/A</v>
      </c>
      <c r="AE96" s="230" t="e">
        <v>#N/A</v>
      </c>
      <c r="AF96" s="243" t="e">
        <v>#N/A</v>
      </c>
      <c r="AG96" s="241" t="e">
        <v>#N/A</v>
      </c>
      <c r="AH96" s="230" t="e">
        <v>#N/A</v>
      </c>
      <c r="AI96" s="243" t="e">
        <v>#N/A</v>
      </c>
      <c r="AJ96" s="243" t="e">
        <v>#N/A</v>
      </c>
      <c r="AK96" s="230" t="e">
        <v>#N/A</v>
      </c>
      <c r="AL96" s="243" t="e">
        <v>#N/A</v>
      </c>
      <c r="AM96" s="243" t="e">
        <v>#N/A</v>
      </c>
      <c r="AN96" s="230" t="e">
        <v>#N/A</v>
      </c>
      <c r="AO96" s="243" t="e">
        <v>#N/A</v>
      </c>
      <c r="AP96" s="243" t="e">
        <v>#N/A</v>
      </c>
      <c r="AQ96" s="230" t="e">
        <v>#N/A</v>
      </c>
      <c r="AR96" s="243" t="e">
        <v>#N/A</v>
      </c>
      <c r="AS96" s="243" t="e">
        <v>#N/A</v>
      </c>
      <c r="AT96" s="230" t="e">
        <v>#N/A</v>
      </c>
      <c r="AU96" s="243" t="e">
        <v>#N/A</v>
      </c>
      <c r="AV96" s="243" t="e">
        <v>#N/A</v>
      </c>
      <c r="AW96" s="230" t="e">
        <v>#N/A</v>
      </c>
      <c r="AX96" s="243" t="e">
        <v>#N/A</v>
      </c>
      <c r="AY96" s="243" t="e">
        <v>#N/A</v>
      </c>
      <c r="AZ96" s="230" t="e">
        <v>#N/A</v>
      </c>
      <c r="BA96" s="243" t="e">
        <v>#N/A</v>
      </c>
      <c r="BB96" s="243" t="e">
        <v>#N/A</v>
      </c>
      <c r="BC96" s="230" t="e">
        <v>#N/A</v>
      </c>
      <c r="BD96" s="243" t="e">
        <v>#N/A</v>
      </c>
      <c r="BE96" s="243" t="e">
        <v>#N/A</v>
      </c>
      <c r="BF96" s="230" t="e">
        <v>#N/A</v>
      </c>
      <c r="BG96" s="243" t="e">
        <v>#N/A</v>
      </c>
      <c r="BH96" s="243" t="e">
        <v>#N/A</v>
      </c>
      <c r="BI96" s="230" t="e">
        <v>#N/A</v>
      </c>
      <c r="BJ96" s="243">
        <v>128.30696</v>
      </c>
      <c r="BK96" s="243">
        <v>29.153285</v>
      </c>
      <c r="BL96" s="230">
        <v>4.4011150029919444</v>
      </c>
      <c r="BM96" s="243">
        <v>129.17341300000001</v>
      </c>
      <c r="BN96" s="243">
        <v>28.645589000000001</v>
      </c>
      <c r="BO96" s="230">
        <v>4.5093648798773174</v>
      </c>
      <c r="BP96" s="243">
        <v>127.73839700000001</v>
      </c>
      <c r="BQ96" s="243">
        <v>28.092884000000002</v>
      </c>
      <c r="BR96" s="230">
        <v>4.5470019026882396</v>
      </c>
      <c r="BS96" s="243">
        <v>126.35641699999999</v>
      </c>
      <c r="BT96" s="243">
        <v>27.593689000000001</v>
      </c>
      <c r="BU96" s="230">
        <v>4.5791781229396324</v>
      </c>
      <c r="BV96" s="243">
        <v>126.35383899999999</v>
      </c>
      <c r="BW96" s="243">
        <v>27.313673000000001</v>
      </c>
      <c r="BX96" s="230">
        <v>4.6260288391092619</v>
      </c>
      <c r="BY96" s="243">
        <v>127.09594300000001</v>
      </c>
      <c r="BZ96" s="243">
        <v>27.056394999999998</v>
      </c>
      <c r="CA96" s="230">
        <v>4.6974455761752445</v>
      </c>
      <c r="CB96" s="243">
        <v>115.516417</v>
      </c>
      <c r="CC96" s="243">
        <v>25.361205999999999</v>
      </c>
      <c r="CD96" s="230">
        <v>4.5548471551392318</v>
      </c>
    </row>
    <row r="97" spans="1:82" s="141" customFormat="1" x14ac:dyDescent="0.2">
      <c r="A97" s="200" t="s">
        <v>403</v>
      </c>
      <c r="B97" s="201" t="s">
        <v>254</v>
      </c>
      <c r="C97" s="201" t="s">
        <v>266</v>
      </c>
      <c r="D97" s="202" t="s">
        <v>114</v>
      </c>
      <c r="E97" s="243" t="e">
        <v>#N/A</v>
      </c>
      <c r="F97" s="241" t="e">
        <v>#N/A</v>
      </c>
      <c r="G97" s="230" t="e">
        <v>#N/A</v>
      </c>
      <c r="H97" s="243" t="e">
        <v>#N/A</v>
      </c>
      <c r="I97" s="241" t="e">
        <v>#N/A</v>
      </c>
      <c r="J97" s="230" t="e">
        <v>#N/A</v>
      </c>
      <c r="K97" s="243" t="e">
        <v>#N/A</v>
      </c>
      <c r="L97" s="241" t="e">
        <v>#N/A</v>
      </c>
      <c r="M97" s="230" t="e">
        <v>#N/A</v>
      </c>
      <c r="N97" s="243" t="e">
        <v>#N/A</v>
      </c>
      <c r="O97" s="241" t="e">
        <v>#N/A</v>
      </c>
      <c r="P97" s="230" t="e">
        <v>#N/A</v>
      </c>
      <c r="Q97" s="243" t="e">
        <v>#N/A</v>
      </c>
      <c r="R97" s="241" t="e">
        <v>#N/A</v>
      </c>
      <c r="S97" s="230" t="e">
        <v>#N/A</v>
      </c>
      <c r="T97" s="243" t="e">
        <v>#N/A</v>
      </c>
      <c r="U97" s="241" t="e">
        <v>#N/A</v>
      </c>
      <c r="V97" s="230" t="e">
        <v>#N/A</v>
      </c>
      <c r="W97" s="243" t="e">
        <v>#N/A</v>
      </c>
      <c r="X97" s="241" t="e">
        <v>#N/A</v>
      </c>
      <c r="Y97" s="230" t="e">
        <v>#N/A</v>
      </c>
      <c r="Z97" s="243" t="e">
        <v>#N/A</v>
      </c>
      <c r="AA97" s="241" t="e">
        <v>#N/A</v>
      </c>
      <c r="AB97" s="230" t="e">
        <v>#N/A</v>
      </c>
      <c r="AC97" s="243" t="e">
        <v>#N/A</v>
      </c>
      <c r="AD97" s="241" t="e">
        <v>#N/A</v>
      </c>
      <c r="AE97" s="230" t="e">
        <v>#N/A</v>
      </c>
      <c r="AF97" s="243" t="e">
        <v>#N/A</v>
      </c>
      <c r="AG97" s="241" t="e">
        <v>#N/A</v>
      </c>
      <c r="AH97" s="230" t="e">
        <v>#N/A</v>
      </c>
      <c r="AI97" s="243" t="e">
        <v>#N/A</v>
      </c>
      <c r="AJ97" s="243" t="e">
        <v>#N/A</v>
      </c>
      <c r="AK97" s="230" t="e">
        <v>#N/A</v>
      </c>
      <c r="AL97" s="243" t="e">
        <v>#N/A</v>
      </c>
      <c r="AM97" s="243" t="e">
        <v>#N/A</v>
      </c>
      <c r="AN97" s="230" t="e">
        <v>#N/A</v>
      </c>
      <c r="AO97" s="243" t="e">
        <v>#N/A</v>
      </c>
      <c r="AP97" s="243" t="e">
        <v>#N/A</v>
      </c>
      <c r="AQ97" s="230" t="e">
        <v>#N/A</v>
      </c>
      <c r="AR97" s="243" t="e">
        <v>#N/A</v>
      </c>
      <c r="AS97" s="243" t="e">
        <v>#N/A</v>
      </c>
      <c r="AT97" s="230" t="e">
        <v>#N/A</v>
      </c>
      <c r="AU97" s="243" t="e">
        <v>#N/A</v>
      </c>
      <c r="AV97" s="243" t="e">
        <v>#N/A</v>
      </c>
      <c r="AW97" s="230" t="e">
        <v>#N/A</v>
      </c>
      <c r="AX97" s="243" t="e">
        <v>#N/A</v>
      </c>
      <c r="AY97" s="243" t="e">
        <v>#N/A</v>
      </c>
      <c r="AZ97" s="230" t="e">
        <v>#N/A</v>
      </c>
      <c r="BA97" s="243" t="e">
        <v>#N/A</v>
      </c>
      <c r="BB97" s="243" t="e">
        <v>#N/A</v>
      </c>
      <c r="BC97" s="230" t="e">
        <v>#N/A</v>
      </c>
      <c r="BD97" s="243" t="e">
        <v>#N/A</v>
      </c>
      <c r="BE97" s="243" t="e">
        <v>#N/A</v>
      </c>
      <c r="BF97" s="230" t="e">
        <v>#N/A</v>
      </c>
      <c r="BG97" s="243" t="e">
        <v>#N/A</v>
      </c>
      <c r="BH97" s="243" t="e">
        <v>#N/A</v>
      </c>
      <c r="BI97" s="230" t="e">
        <v>#N/A</v>
      </c>
      <c r="BJ97" s="243">
        <v>7.4839849999999997</v>
      </c>
      <c r="BK97" s="243">
        <v>3.7971159999999999</v>
      </c>
      <c r="BL97" s="230">
        <v>1.9709655959944337</v>
      </c>
      <c r="BM97" s="243">
        <v>7.174442</v>
      </c>
      <c r="BN97" s="243">
        <v>3.6820930000000001</v>
      </c>
      <c r="BO97" s="230">
        <v>1.9484684390100955</v>
      </c>
      <c r="BP97" s="243">
        <v>7.1963949999999999</v>
      </c>
      <c r="BQ97" s="243">
        <v>3.5116320000000001</v>
      </c>
      <c r="BR97" s="230">
        <v>2.049302147833258</v>
      </c>
      <c r="BS97" s="243">
        <v>7.0722849999999999</v>
      </c>
      <c r="BT97" s="243">
        <v>3.4454210000000001</v>
      </c>
      <c r="BU97" s="230">
        <v>2.0526620694539215</v>
      </c>
      <c r="BV97" s="243">
        <v>6.9682380000000004</v>
      </c>
      <c r="BW97" s="243">
        <v>3.304751</v>
      </c>
      <c r="BX97" s="230">
        <v>2.1085515973820721</v>
      </c>
      <c r="BY97" s="243">
        <v>7.2529130000000004</v>
      </c>
      <c r="BZ97" s="243">
        <v>3.2425649999999999</v>
      </c>
      <c r="CA97" s="230">
        <v>2.2367826088297385</v>
      </c>
      <c r="CB97" s="243">
        <v>6.5294660000000002</v>
      </c>
      <c r="CC97" s="243">
        <v>3.0878380000000001</v>
      </c>
      <c r="CD97" s="230">
        <v>2.1145753112695678</v>
      </c>
    </row>
    <row r="98" spans="1:82" s="141" customFormat="1" x14ac:dyDescent="0.2">
      <c r="A98" s="200" t="s">
        <v>404</v>
      </c>
      <c r="B98" s="201" t="s">
        <v>254</v>
      </c>
      <c r="C98" s="201" t="s">
        <v>266</v>
      </c>
      <c r="D98" s="202" t="s">
        <v>115</v>
      </c>
      <c r="E98" s="243" t="e">
        <v>#N/A</v>
      </c>
      <c r="F98" s="241" t="e">
        <v>#N/A</v>
      </c>
      <c r="G98" s="230" t="e">
        <v>#N/A</v>
      </c>
      <c r="H98" s="243" t="e">
        <v>#N/A</v>
      </c>
      <c r="I98" s="241" t="e">
        <v>#N/A</v>
      </c>
      <c r="J98" s="230" t="e">
        <v>#N/A</v>
      </c>
      <c r="K98" s="243" t="e">
        <v>#N/A</v>
      </c>
      <c r="L98" s="241" t="e">
        <v>#N/A</v>
      </c>
      <c r="M98" s="230" t="e">
        <v>#N/A</v>
      </c>
      <c r="N98" s="243" t="e">
        <v>#N/A</v>
      </c>
      <c r="O98" s="241" t="e">
        <v>#N/A</v>
      </c>
      <c r="P98" s="230" t="e">
        <v>#N/A</v>
      </c>
      <c r="Q98" s="243" t="e">
        <v>#N/A</v>
      </c>
      <c r="R98" s="241" t="e">
        <v>#N/A</v>
      </c>
      <c r="S98" s="230" t="e">
        <v>#N/A</v>
      </c>
      <c r="T98" s="243" t="e">
        <v>#N/A</v>
      </c>
      <c r="U98" s="241" t="e">
        <v>#N/A</v>
      </c>
      <c r="V98" s="230" t="e">
        <v>#N/A</v>
      </c>
      <c r="W98" s="243" t="e">
        <v>#N/A</v>
      </c>
      <c r="X98" s="241" t="e">
        <v>#N/A</v>
      </c>
      <c r="Y98" s="230" t="e">
        <v>#N/A</v>
      </c>
      <c r="Z98" s="243" t="e">
        <v>#N/A</v>
      </c>
      <c r="AA98" s="241" t="e">
        <v>#N/A</v>
      </c>
      <c r="AB98" s="230" t="e">
        <v>#N/A</v>
      </c>
      <c r="AC98" s="243" t="e">
        <v>#N/A</v>
      </c>
      <c r="AD98" s="241" t="e">
        <v>#N/A</v>
      </c>
      <c r="AE98" s="230" t="e">
        <v>#N/A</v>
      </c>
      <c r="AF98" s="243" t="e">
        <v>#N/A</v>
      </c>
      <c r="AG98" s="241" t="e">
        <v>#N/A</v>
      </c>
      <c r="AH98" s="230" t="e">
        <v>#N/A</v>
      </c>
      <c r="AI98" s="243" t="e">
        <v>#N/A</v>
      </c>
      <c r="AJ98" s="243" t="e">
        <v>#N/A</v>
      </c>
      <c r="AK98" s="230" t="e">
        <v>#N/A</v>
      </c>
      <c r="AL98" s="243" t="e">
        <v>#N/A</v>
      </c>
      <c r="AM98" s="243" t="e">
        <v>#N/A</v>
      </c>
      <c r="AN98" s="230" t="e">
        <v>#N/A</v>
      </c>
      <c r="AO98" s="243" t="e">
        <v>#N/A</v>
      </c>
      <c r="AP98" s="243" t="e">
        <v>#N/A</v>
      </c>
      <c r="AQ98" s="230" t="e">
        <v>#N/A</v>
      </c>
      <c r="AR98" s="243" t="e">
        <v>#N/A</v>
      </c>
      <c r="AS98" s="243" t="e">
        <v>#N/A</v>
      </c>
      <c r="AT98" s="230" t="e">
        <v>#N/A</v>
      </c>
      <c r="AU98" s="243" t="e">
        <v>#N/A</v>
      </c>
      <c r="AV98" s="243" t="e">
        <v>#N/A</v>
      </c>
      <c r="AW98" s="230" t="e">
        <v>#N/A</v>
      </c>
      <c r="AX98" s="243" t="e">
        <v>#N/A</v>
      </c>
      <c r="AY98" s="243" t="e">
        <v>#N/A</v>
      </c>
      <c r="AZ98" s="230" t="e">
        <v>#N/A</v>
      </c>
      <c r="BA98" s="243" t="e">
        <v>#N/A</v>
      </c>
      <c r="BB98" s="243" t="e">
        <v>#N/A</v>
      </c>
      <c r="BC98" s="230" t="e">
        <v>#N/A</v>
      </c>
      <c r="BD98" s="243" t="e">
        <v>#N/A</v>
      </c>
      <c r="BE98" s="243" t="e">
        <v>#N/A</v>
      </c>
      <c r="BF98" s="230" t="e">
        <v>#N/A</v>
      </c>
      <c r="BG98" s="243" t="e">
        <v>#N/A</v>
      </c>
      <c r="BH98" s="243" t="e">
        <v>#N/A</v>
      </c>
      <c r="BI98" s="230" t="e">
        <v>#N/A</v>
      </c>
      <c r="BJ98" s="243">
        <v>26.356918</v>
      </c>
      <c r="BK98" s="243">
        <v>8.1278710000000007</v>
      </c>
      <c r="BL98" s="230">
        <v>3.2427825195552438</v>
      </c>
      <c r="BM98" s="243">
        <v>26.637293</v>
      </c>
      <c r="BN98" s="243">
        <v>8.3139959999999995</v>
      </c>
      <c r="BO98" s="230">
        <v>3.2039097685397011</v>
      </c>
      <c r="BP98" s="243">
        <v>26.895239</v>
      </c>
      <c r="BQ98" s="243">
        <v>8.4591980000000007</v>
      </c>
      <c r="BR98" s="230">
        <v>3.1794076696159608</v>
      </c>
      <c r="BS98" s="243">
        <v>27.351329</v>
      </c>
      <c r="BT98" s="243">
        <v>8.5873790000000003</v>
      </c>
      <c r="BU98" s="230">
        <v>3.1850613557407912</v>
      </c>
      <c r="BV98" s="243">
        <v>27.700282999999999</v>
      </c>
      <c r="BW98" s="243">
        <v>8.6937709999999999</v>
      </c>
      <c r="BX98" s="230">
        <v>3.1862218363009562</v>
      </c>
      <c r="BY98" s="243">
        <v>28.037946999999999</v>
      </c>
      <c r="BZ98" s="243">
        <v>8.7801189999999991</v>
      </c>
      <c r="CA98" s="230">
        <v>3.193344759905874</v>
      </c>
      <c r="CB98" s="243">
        <v>26.507838</v>
      </c>
      <c r="CC98" s="243">
        <v>9.0174109999999992</v>
      </c>
      <c r="CD98" s="230">
        <v>2.9396284587671562</v>
      </c>
    </row>
    <row r="99" spans="1:82" s="141" customFormat="1" x14ac:dyDescent="0.2">
      <c r="A99" s="200" t="s">
        <v>405</v>
      </c>
      <c r="B99" s="201" t="s">
        <v>254</v>
      </c>
      <c r="C99" s="201" t="s">
        <v>266</v>
      </c>
      <c r="D99" s="202" t="s">
        <v>116</v>
      </c>
      <c r="E99" s="243" t="e">
        <v>#N/A</v>
      </c>
      <c r="F99" s="241" t="e">
        <v>#N/A</v>
      </c>
      <c r="G99" s="230" t="e">
        <v>#N/A</v>
      </c>
      <c r="H99" s="243" t="e">
        <v>#N/A</v>
      </c>
      <c r="I99" s="241" t="e">
        <v>#N/A</v>
      </c>
      <c r="J99" s="230" t="e">
        <v>#N/A</v>
      </c>
      <c r="K99" s="243" t="e">
        <v>#N/A</v>
      </c>
      <c r="L99" s="241" t="e">
        <v>#N/A</v>
      </c>
      <c r="M99" s="230" t="e">
        <v>#N/A</v>
      </c>
      <c r="N99" s="243" t="e">
        <v>#N/A</v>
      </c>
      <c r="O99" s="241" t="e">
        <v>#N/A</v>
      </c>
      <c r="P99" s="230" t="e">
        <v>#N/A</v>
      </c>
      <c r="Q99" s="243" t="e">
        <v>#N/A</v>
      </c>
      <c r="R99" s="241" t="e">
        <v>#N/A</v>
      </c>
      <c r="S99" s="230" t="e">
        <v>#N/A</v>
      </c>
      <c r="T99" s="243" t="e">
        <v>#N/A</v>
      </c>
      <c r="U99" s="241" t="e">
        <v>#N/A</v>
      </c>
      <c r="V99" s="230" t="e">
        <v>#N/A</v>
      </c>
      <c r="W99" s="243" t="e">
        <v>#N/A</v>
      </c>
      <c r="X99" s="241" t="e">
        <v>#N/A</v>
      </c>
      <c r="Y99" s="230" t="e">
        <v>#N/A</v>
      </c>
      <c r="Z99" s="243" t="e">
        <v>#N/A</v>
      </c>
      <c r="AA99" s="241" t="e">
        <v>#N/A</v>
      </c>
      <c r="AB99" s="230" t="e">
        <v>#N/A</v>
      </c>
      <c r="AC99" s="243" t="e">
        <v>#N/A</v>
      </c>
      <c r="AD99" s="241" t="e">
        <v>#N/A</v>
      </c>
      <c r="AE99" s="230" t="e">
        <v>#N/A</v>
      </c>
      <c r="AF99" s="243" t="e">
        <v>#N/A</v>
      </c>
      <c r="AG99" s="241" t="e">
        <v>#N/A</v>
      </c>
      <c r="AH99" s="230" t="e">
        <v>#N/A</v>
      </c>
      <c r="AI99" s="243" t="e">
        <v>#N/A</v>
      </c>
      <c r="AJ99" s="243" t="e">
        <v>#N/A</v>
      </c>
      <c r="AK99" s="230" t="e">
        <v>#N/A</v>
      </c>
      <c r="AL99" s="243" t="e">
        <v>#N/A</v>
      </c>
      <c r="AM99" s="243" t="e">
        <v>#N/A</v>
      </c>
      <c r="AN99" s="230" t="e">
        <v>#N/A</v>
      </c>
      <c r="AO99" s="243" t="e">
        <v>#N/A</v>
      </c>
      <c r="AP99" s="243" t="e">
        <v>#N/A</v>
      </c>
      <c r="AQ99" s="230" t="e">
        <v>#N/A</v>
      </c>
      <c r="AR99" s="243" t="e">
        <v>#N/A</v>
      </c>
      <c r="AS99" s="243" t="e">
        <v>#N/A</v>
      </c>
      <c r="AT99" s="230" t="e">
        <v>#N/A</v>
      </c>
      <c r="AU99" s="243" t="e">
        <v>#N/A</v>
      </c>
      <c r="AV99" s="243" t="e">
        <v>#N/A</v>
      </c>
      <c r="AW99" s="230" t="e">
        <v>#N/A</v>
      </c>
      <c r="AX99" s="243" t="e">
        <v>#N/A</v>
      </c>
      <c r="AY99" s="243" t="e">
        <v>#N/A</v>
      </c>
      <c r="AZ99" s="230" t="e">
        <v>#N/A</v>
      </c>
      <c r="BA99" s="243" t="e">
        <v>#N/A</v>
      </c>
      <c r="BB99" s="243" t="e">
        <v>#N/A</v>
      </c>
      <c r="BC99" s="230" t="e">
        <v>#N/A</v>
      </c>
      <c r="BD99" s="243" t="e">
        <v>#N/A</v>
      </c>
      <c r="BE99" s="243" t="e">
        <v>#N/A</v>
      </c>
      <c r="BF99" s="230" t="e">
        <v>#N/A</v>
      </c>
      <c r="BG99" s="243" t="e">
        <v>#N/A</v>
      </c>
      <c r="BH99" s="243" t="e">
        <v>#N/A</v>
      </c>
      <c r="BI99" s="230" t="e">
        <v>#N/A</v>
      </c>
      <c r="BJ99" s="243">
        <v>10.012942000000001</v>
      </c>
      <c r="BK99" s="243">
        <v>6.4356999999999998</v>
      </c>
      <c r="BL99" s="230">
        <v>1.5558434979877871</v>
      </c>
      <c r="BM99" s="243">
        <v>9.8172370000000004</v>
      </c>
      <c r="BN99" s="243">
        <v>6.3117549999999998</v>
      </c>
      <c r="BO99" s="230">
        <v>1.5553894281384497</v>
      </c>
      <c r="BP99" s="243">
        <v>9.6188479999999998</v>
      </c>
      <c r="BQ99" s="243">
        <v>6.1177039999999998</v>
      </c>
      <c r="BR99" s="230">
        <v>1.5722970578504616</v>
      </c>
      <c r="BS99" s="243">
        <v>9.4635599999999993</v>
      </c>
      <c r="BT99" s="243">
        <v>5.9621729999999999</v>
      </c>
      <c r="BU99" s="230">
        <v>1.5872669243244031</v>
      </c>
      <c r="BV99" s="243">
        <v>9.1559620000000006</v>
      </c>
      <c r="BW99" s="243">
        <v>5.8855449999999996</v>
      </c>
      <c r="BX99" s="230">
        <v>1.5556693560239538</v>
      </c>
      <c r="BY99" s="243">
        <v>8.837434</v>
      </c>
      <c r="BZ99" s="243">
        <v>5.7198099999999998</v>
      </c>
      <c r="CA99" s="230">
        <v>1.5450572658882027</v>
      </c>
      <c r="CB99" s="243">
        <v>7.2376779999999998</v>
      </c>
      <c r="CC99" s="243">
        <v>5.2695470000000002</v>
      </c>
      <c r="CD99" s="230">
        <v>1.3734914974664805</v>
      </c>
    </row>
    <row r="100" spans="1:82" s="141" customFormat="1" x14ac:dyDescent="0.2">
      <c r="A100" s="200" t="s">
        <v>406</v>
      </c>
      <c r="B100" s="201" t="s">
        <v>254</v>
      </c>
      <c r="C100" s="201" t="s">
        <v>266</v>
      </c>
      <c r="D100" s="202" t="s">
        <v>279</v>
      </c>
      <c r="E100" s="243" t="e">
        <v>#N/A</v>
      </c>
      <c r="F100" s="241" t="e">
        <v>#N/A</v>
      </c>
      <c r="G100" s="230" t="e">
        <v>#N/A</v>
      </c>
      <c r="H100" s="243" t="e">
        <v>#N/A</v>
      </c>
      <c r="I100" s="241" t="e">
        <v>#N/A</v>
      </c>
      <c r="J100" s="230" t="e">
        <v>#N/A</v>
      </c>
      <c r="K100" s="243" t="e">
        <v>#N/A</v>
      </c>
      <c r="L100" s="241" t="e">
        <v>#N/A</v>
      </c>
      <c r="M100" s="230" t="e">
        <v>#N/A</v>
      </c>
      <c r="N100" s="243" t="e">
        <v>#N/A</v>
      </c>
      <c r="O100" s="241" t="e">
        <v>#N/A</v>
      </c>
      <c r="P100" s="230" t="e">
        <v>#N/A</v>
      </c>
      <c r="Q100" s="243" t="e">
        <v>#N/A</v>
      </c>
      <c r="R100" s="241" t="e">
        <v>#N/A</v>
      </c>
      <c r="S100" s="230" t="e">
        <v>#N/A</v>
      </c>
      <c r="T100" s="243" t="e">
        <v>#N/A</v>
      </c>
      <c r="U100" s="241" t="e">
        <v>#N/A</v>
      </c>
      <c r="V100" s="230" t="e">
        <v>#N/A</v>
      </c>
      <c r="W100" s="243" t="e">
        <v>#N/A</v>
      </c>
      <c r="X100" s="241" t="e">
        <v>#N/A</v>
      </c>
      <c r="Y100" s="230" t="e">
        <v>#N/A</v>
      </c>
      <c r="Z100" s="243" t="e">
        <v>#N/A</v>
      </c>
      <c r="AA100" s="241" t="e">
        <v>#N/A</v>
      </c>
      <c r="AB100" s="230" t="e">
        <v>#N/A</v>
      </c>
      <c r="AC100" s="243" t="e">
        <v>#N/A</v>
      </c>
      <c r="AD100" s="241" t="e">
        <v>#N/A</v>
      </c>
      <c r="AE100" s="230" t="e">
        <v>#N/A</v>
      </c>
      <c r="AF100" s="243" t="e">
        <v>#N/A</v>
      </c>
      <c r="AG100" s="241" t="e">
        <v>#N/A</v>
      </c>
      <c r="AH100" s="230" t="e">
        <v>#N/A</v>
      </c>
      <c r="AI100" s="243" t="e">
        <v>#N/A</v>
      </c>
      <c r="AJ100" s="243" t="e">
        <v>#N/A</v>
      </c>
      <c r="AK100" s="230" t="e">
        <v>#N/A</v>
      </c>
      <c r="AL100" s="243" t="e">
        <v>#N/A</v>
      </c>
      <c r="AM100" s="243" t="e">
        <v>#N/A</v>
      </c>
      <c r="AN100" s="230" t="e">
        <v>#N/A</v>
      </c>
      <c r="AO100" s="243" t="e">
        <v>#N/A</v>
      </c>
      <c r="AP100" s="243" t="e">
        <v>#N/A</v>
      </c>
      <c r="AQ100" s="230" t="e">
        <v>#N/A</v>
      </c>
      <c r="AR100" s="243" t="e">
        <v>#N/A</v>
      </c>
      <c r="AS100" s="243" t="e">
        <v>#N/A</v>
      </c>
      <c r="AT100" s="230" t="e">
        <v>#N/A</v>
      </c>
      <c r="AU100" s="243" t="e">
        <v>#N/A</v>
      </c>
      <c r="AV100" s="243" t="e">
        <v>#N/A</v>
      </c>
      <c r="AW100" s="230" t="e">
        <v>#N/A</v>
      </c>
      <c r="AX100" s="243" t="e">
        <v>#N/A</v>
      </c>
      <c r="AY100" s="243" t="e">
        <v>#N/A</v>
      </c>
      <c r="AZ100" s="230" t="e">
        <v>#N/A</v>
      </c>
      <c r="BA100" s="243" t="e">
        <v>#N/A</v>
      </c>
      <c r="BB100" s="243" t="e">
        <v>#N/A</v>
      </c>
      <c r="BC100" s="230" t="e">
        <v>#N/A</v>
      </c>
      <c r="BD100" s="243" t="e">
        <v>#N/A</v>
      </c>
      <c r="BE100" s="243" t="e">
        <v>#N/A</v>
      </c>
      <c r="BF100" s="230" t="e">
        <v>#N/A</v>
      </c>
      <c r="BG100" s="243" t="e">
        <v>#N/A</v>
      </c>
      <c r="BH100" s="243" t="e">
        <v>#N/A</v>
      </c>
      <c r="BI100" s="230" t="e">
        <v>#N/A</v>
      </c>
      <c r="BJ100" s="243">
        <v>6.8721610000000002</v>
      </c>
      <c r="BK100" s="243">
        <v>2.4719760000000002</v>
      </c>
      <c r="BL100" s="230">
        <v>2.7800273950879779</v>
      </c>
      <c r="BM100" s="243">
        <v>6.882314</v>
      </c>
      <c r="BN100" s="243">
        <v>2.409424</v>
      </c>
      <c r="BO100" s="230">
        <v>2.856414645160005</v>
      </c>
      <c r="BP100" s="243">
        <v>6.856554</v>
      </c>
      <c r="BQ100" s="243">
        <v>2.3782109999999999</v>
      </c>
      <c r="BR100" s="230">
        <v>2.8830721916600339</v>
      </c>
      <c r="BS100" s="243">
        <v>6.8091390000000001</v>
      </c>
      <c r="BT100" s="243">
        <v>2.3687640000000001</v>
      </c>
      <c r="BU100" s="230">
        <v>2.8745535646438394</v>
      </c>
      <c r="BV100" s="243">
        <v>6.5200699999999996</v>
      </c>
      <c r="BW100" s="243">
        <v>2.3212329999999999</v>
      </c>
      <c r="BX100" s="230">
        <v>2.8088821759814717</v>
      </c>
      <c r="BY100" s="243">
        <v>6.0764490000000002</v>
      </c>
      <c r="BZ100" s="243">
        <v>2.2408730000000001</v>
      </c>
      <c r="CA100" s="230">
        <v>2.7116436317453063</v>
      </c>
      <c r="CB100" s="243">
        <v>5.1969830000000004</v>
      </c>
      <c r="CC100" s="243">
        <v>2.0312220000000001</v>
      </c>
      <c r="CD100" s="230">
        <v>2.5585499763196737</v>
      </c>
    </row>
    <row r="101" spans="1:82" s="141" customFormat="1" x14ac:dyDescent="0.2">
      <c r="A101" s="200" t="s">
        <v>407</v>
      </c>
      <c r="B101" s="201" t="s">
        <v>254</v>
      </c>
      <c r="C101" s="201" t="s">
        <v>266</v>
      </c>
      <c r="D101" s="202" t="s">
        <v>108</v>
      </c>
      <c r="E101" s="243" t="e">
        <v>#N/A</v>
      </c>
      <c r="F101" s="241" t="e">
        <v>#N/A</v>
      </c>
      <c r="G101" s="230" t="e">
        <v>#N/A</v>
      </c>
      <c r="H101" s="243" t="e">
        <v>#N/A</v>
      </c>
      <c r="I101" s="241" t="e">
        <v>#N/A</v>
      </c>
      <c r="J101" s="230" t="e">
        <v>#N/A</v>
      </c>
      <c r="K101" s="243" t="e">
        <v>#N/A</v>
      </c>
      <c r="L101" s="241" t="e">
        <v>#N/A</v>
      </c>
      <c r="M101" s="230" t="e">
        <v>#N/A</v>
      </c>
      <c r="N101" s="243" t="e">
        <v>#N/A</v>
      </c>
      <c r="O101" s="241" t="e">
        <v>#N/A</v>
      </c>
      <c r="P101" s="230" t="e">
        <v>#N/A</v>
      </c>
      <c r="Q101" s="243" t="e">
        <v>#N/A</v>
      </c>
      <c r="R101" s="241" t="e">
        <v>#N/A</v>
      </c>
      <c r="S101" s="230" t="e">
        <v>#N/A</v>
      </c>
      <c r="T101" s="243" t="e">
        <v>#N/A</v>
      </c>
      <c r="U101" s="241" t="e">
        <v>#N/A</v>
      </c>
      <c r="V101" s="230" t="e">
        <v>#N/A</v>
      </c>
      <c r="W101" s="243" t="e">
        <v>#N/A</v>
      </c>
      <c r="X101" s="241" t="e">
        <v>#N/A</v>
      </c>
      <c r="Y101" s="230" t="e">
        <v>#N/A</v>
      </c>
      <c r="Z101" s="243" t="e">
        <v>#N/A</v>
      </c>
      <c r="AA101" s="241" t="e">
        <v>#N/A</v>
      </c>
      <c r="AB101" s="230" t="e">
        <v>#N/A</v>
      </c>
      <c r="AC101" s="243" t="e">
        <v>#N/A</v>
      </c>
      <c r="AD101" s="241" t="e">
        <v>#N/A</v>
      </c>
      <c r="AE101" s="230" t="e">
        <v>#N/A</v>
      </c>
      <c r="AF101" s="243" t="e">
        <v>#N/A</v>
      </c>
      <c r="AG101" s="241" t="e">
        <v>#N/A</v>
      </c>
      <c r="AH101" s="230" t="e">
        <v>#N/A</v>
      </c>
      <c r="AI101" s="243" t="e">
        <v>#N/A</v>
      </c>
      <c r="AJ101" s="243" t="e">
        <v>#N/A</v>
      </c>
      <c r="AK101" s="230" t="e">
        <v>#N/A</v>
      </c>
      <c r="AL101" s="243" t="e">
        <v>#N/A</v>
      </c>
      <c r="AM101" s="243" t="e">
        <v>#N/A</v>
      </c>
      <c r="AN101" s="230" t="e">
        <v>#N/A</v>
      </c>
      <c r="AO101" s="243" t="e">
        <v>#N/A</v>
      </c>
      <c r="AP101" s="243" t="e">
        <v>#N/A</v>
      </c>
      <c r="AQ101" s="230" t="e">
        <v>#N/A</v>
      </c>
      <c r="AR101" s="243" t="e">
        <v>#N/A</v>
      </c>
      <c r="AS101" s="243" t="e">
        <v>#N/A</v>
      </c>
      <c r="AT101" s="230" t="e">
        <v>#N/A</v>
      </c>
      <c r="AU101" s="243" t="e">
        <v>#N/A</v>
      </c>
      <c r="AV101" s="243" t="e">
        <v>#N/A</v>
      </c>
      <c r="AW101" s="230" t="e">
        <v>#N/A</v>
      </c>
      <c r="AX101" s="243" t="e">
        <v>#N/A</v>
      </c>
      <c r="AY101" s="243" t="e">
        <v>#N/A</v>
      </c>
      <c r="AZ101" s="230" t="e">
        <v>#N/A</v>
      </c>
      <c r="BA101" s="243" t="e">
        <v>#N/A</v>
      </c>
      <c r="BB101" s="243" t="e">
        <v>#N/A</v>
      </c>
      <c r="BC101" s="230" t="e">
        <v>#N/A</v>
      </c>
      <c r="BD101" s="243" t="e">
        <v>#N/A</v>
      </c>
      <c r="BE101" s="243" t="e">
        <v>#N/A</v>
      </c>
      <c r="BF101" s="230" t="e">
        <v>#N/A</v>
      </c>
      <c r="BG101" s="243" t="e">
        <v>#N/A</v>
      </c>
      <c r="BH101" s="243" t="e">
        <v>#N/A</v>
      </c>
      <c r="BI101" s="230" t="e">
        <v>#N/A</v>
      </c>
      <c r="BJ101" s="243">
        <v>11.452018000000001</v>
      </c>
      <c r="BK101" s="243">
        <v>2.3923169999999998</v>
      </c>
      <c r="BL101" s="230">
        <v>4.7869985457612856</v>
      </c>
      <c r="BM101" s="243">
        <v>11.695900999999999</v>
      </c>
      <c r="BN101" s="243">
        <v>2.3679389999999998</v>
      </c>
      <c r="BO101" s="230">
        <v>4.9392746181383895</v>
      </c>
      <c r="BP101" s="243">
        <v>12.020033</v>
      </c>
      <c r="BQ101" s="243">
        <v>2.2594560000000001</v>
      </c>
      <c r="BR101" s="230">
        <v>5.3198792098629042</v>
      </c>
      <c r="BS101" s="243">
        <v>12.199818</v>
      </c>
      <c r="BT101" s="243">
        <v>2.247522</v>
      </c>
      <c r="BU101" s="230">
        <v>5.4281195022785091</v>
      </c>
      <c r="BV101" s="243">
        <v>12.369533000000001</v>
      </c>
      <c r="BW101" s="243">
        <v>2.1947380000000001</v>
      </c>
      <c r="BX101" s="230">
        <v>5.6359952759737153</v>
      </c>
      <c r="BY101" s="243">
        <v>12.719521</v>
      </c>
      <c r="BZ101" s="243">
        <v>2.1199240000000001</v>
      </c>
      <c r="CA101" s="230">
        <v>5.9999891505544536</v>
      </c>
      <c r="CB101" s="243">
        <v>9.9633780000000005</v>
      </c>
      <c r="CC101" s="243">
        <v>2.1193300000000002</v>
      </c>
      <c r="CD101" s="230">
        <v>4.7011923579621859</v>
      </c>
    </row>
    <row r="102" spans="1:82" s="141" customFormat="1" x14ac:dyDescent="0.2">
      <c r="A102" s="200" t="s">
        <v>408</v>
      </c>
      <c r="B102" s="201" t="s">
        <v>254</v>
      </c>
      <c r="C102" s="201" t="s">
        <v>266</v>
      </c>
      <c r="D102" s="202" t="s">
        <v>109</v>
      </c>
      <c r="E102" s="243" t="e">
        <v>#N/A</v>
      </c>
      <c r="F102" s="241" t="e">
        <v>#N/A</v>
      </c>
      <c r="G102" s="230" t="e">
        <v>#N/A</v>
      </c>
      <c r="H102" s="243" t="e">
        <v>#N/A</v>
      </c>
      <c r="I102" s="241" t="e">
        <v>#N/A</v>
      </c>
      <c r="J102" s="230" t="e">
        <v>#N/A</v>
      </c>
      <c r="K102" s="243" t="e">
        <v>#N/A</v>
      </c>
      <c r="L102" s="241" t="e">
        <v>#N/A</v>
      </c>
      <c r="M102" s="230" t="e">
        <v>#N/A</v>
      </c>
      <c r="N102" s="243" t="e">
        <v>#N/A</v>
      </c>
      <c r="O102" s="241" t="e">
        <v>#N/A</v>
      </c>
      <c r="P102" s="230" t="e">
        <v>#N/A</v>
      </c>
      <c r="Q102" s="243" t="e">
        <v>#N/A</v>
      </c>
      <c r="R102" s="241" t="e">
        <v>#N/A</v>
      </c>
      <c r="S102" s="230" t="e">
        <v>#N/A</v>
      </c>
      <c r="T102" s="243" t="e">
        <v>#N/A</v>
      </c>
      <c r="U102" s="241" t="e">
        <v>#N/A</v>
      </c>
      <c r="V102" s="230" t="e">
        <v>#N/A</v>
      </c>
      <c r="W102" s="243" t="e">
        <v>#N/A</v>
      </c>
      <c r="X102" s="241" t="e">
        <v>#N/A</v>
      </c>
      <c r="Y102" s="230" t="e">
        <v>#N/A</v>
      </c>
      <c r="Z102" s="243" t="e">
        <v>#N/A</v>
      </c>
      <c r="AA102" s="241" t="e">
        <v>#N/A</v>
      </c>
      <c r="AB102" s="230" t="e">
        <v>#N/A</v>
      </c>
      <c r="AC102" s="243" t="e">
        <v>#N/A</v>
      </c>
      <c r="AD102" s="241" t="e">
        <v>#N/A</v>
      </c>
      <c r="AE102" s="230" t="e">
        <v>#N/A</v>
      </c>
      <c r="AF102" s="243" t="e">
        <v>#N/A</v>
      </c>
      <c r="AG102" s="241" t="e">
        <v>#N/A</v>
      </c>
      <c r="AH102" s="230" t="e">
        <v>#N/A</v>
      </c>
      <c r="AI102" s="243" t="e">
        <v>#N/A</v>
      </c>
      <c r="AJ102" s="243" t="e">
        <v>#N/A</v>
      </c>
      <c r="AK102" s="230" t="e">
        <v>#N/A</v>
      </c>
      <c r="AL102" s="243" t="e">
        <v>#N/A</v>
      </c>
      <c r="AM102" s="243" t="e">
        <v>#N/A</v>
      </c>
      <c r="AN102" s="230" t="e">
        <v>#N/A</v>
      </c>
      <c r="AO102" s="243" t="e">
        <v>#N/A</v>
      </c>
      <c r="AP102" s="243" t="e">
        <v>#N/A</v>
      </c>
      <c r="AQ102" s="230" t="e">
        <v>#N/A</v>
      </c>
      <c r="AR102" s="243" t="e">
        <v>#N/A</v>
      </c>
      <c r="AS102" s="243" t="e">
        <v>#N/A</v>
      </c>
      <c r="AT102" s="230" t="e">
        <v>#N/A</v>
      </c>
      <c r="AU102" s="243" t="e">
        <v>#N/A</v>
      </c>
      <c r="AV102" s="243" t="e">
        <v>#N/A</v>
      </c>
      <c r="AW102" s="230" t="e">
        <v>#N/A</v>
      </c>
      <c r="AX102" s="243" t="e">
        <v>#N/A</v>
      </c>
      <c r="AY102" s="243" t="e">
        <v>#N/A</v>
      </c>
      <c r="AZ102" s="230" t="e">
        <v>#N/A</v>
      </c>
      <c r="BA102" s="243" t="e">
        <v>#N/A</v>
      </c>
      <c r="BB102" s="243" t="e">
        <v>#N/A</v>
      </c>
      <c r="BC102" s="230" t="e">
        <v>#N/A</v>
      </c>
      <c r="BD102" s="243" t="e">
        <v>#N/A</v>
      </c>
      <c r="BE102" s="243" t="e">
        <v>#N/A</v>
      </c>
      <c r="BF102" s="230" t="e">
        <v>#N/A</v>
      </c>
      <c r="BG102" s="243" t="e">
        <v>#N/A</v>
      </c>
      <c r="BH102" s="243" t="e">
        <v>#N/A</v>
      </c>
      <c r="BI102" s="230" t="e">
        <v>#N/A</v>
      </c>
      <c r="BJ102" s="243">
        <v>3.2568640000000002</v>
      </c>
      <c r="BK102" s="243">
        <v>2.123551</v>
      </c>
      <c r="BL102" s="230">
        <v>1.5336876769147527</v>
      </c>
      <c r="BM102" s="243">
        <v>3.2539630000000002</v>
      </c>
      <c r="BN102" s="243">
        <v>2.1317740000000001</v>
      </c>
      <c r="BO102" s="230">
        <v>1.526410867193239</v>
      </c>
      <c r="BP102" s="243">
        <v>3.0285600000000001</v>
      </c>
      <c r="BQ102" s="243">
        <v>2.1498179999999998</v>
      </c>
      <c r="BR102" s="230">
        <v>1.4087518106183874</v>
      </c>
      <c r="BS102" s="243">
        <v>3.0373579999999998</v>
      </c>
      <c r="BT102" s="243">
        <v>2.1690700000000001</v>
      </c>
      <c r="BU102" s="230">
        <v>1.4003042778702393</v>
      </c>
      <c r="BV102" s="243">
        <v>3.050014</v>
      </c>
      <c r="BW102" s="243">
        <v>2.257981</v>
      </c>
      <c r="BX102" s="230">
        <v>1.3507704449240272</v>
      </c>
      <c r="BY102" s="243">
        <v>3.208307</v>
      </c>
      <c r="BZ102" s="243">
        <v>2.226445</v>
      </c>
      <c r="CA102" s="230">
        <v>1.4409998899591052</v>
      </c>
      <c r="CB102" s="243">
        <v>3.394911</v>
      </c>
      <c r="CC102" s="243">
        <v>2.2955589999999999</v>
      </c>
      <c r="CD102" s="230">
        <v>1.4789038312672427</v>
      </c>
    </row>
    <row r="103" spans="1:82" s="141" customFormat="1" x14ac:dyDescent="0.2">
      <c r="A103" s="200" t="s">
        <v>409</v>
      </c>
      <c r="B103" s="201" t="s">
        <v>254</v>
      </c>
      <c r="C103" s="201" t="s">
        <v>266</v>
      </c>
      <c r="D103" s="202" t="s">
        <v>280</v>
      </c>
      <c r="E103" s="243" t="e">
        <v>#N/A</v>
      </c>
      <c r="F103" s="241" t="e">
        <v>#N/A</v>
      </c>
      <c r="G103" s="230" t="e">
        <v>#N/A</v>
      </c>
      <c r="H103" s="243" t="e">
        <v>#N/A</v>
      </c>
      <c r="I103" s="241" t="e">
        <v>#N/A</v>
      </c>
      <c r="J103" s="230" t="e">
        <v>#N/A</v>
      </c>
      <c r="K103" s="243" t="e">
        <v>#N/A</v>
      </c>
      <c r="L103" s="241" t="e">
        <v>#N/A</v>
      </c>
      <c r="M103" s="230" t="e">
        <v>#N/A</v>
      </c>
      <c r="N103" s="243" t="e">
        <v>#N/A</v>
      </c>
      <c r="O103" s="241" t="e">
        <v>#N/A</v>
      </c>
      <c r="P103" s="230" t="e">
        <v>#N/A</v>
      </c>
      <c r="Q103" s="243" t="e">
        <v>#N/A</v>
      </c>
      <c r="R103" s="241" t="e">
        <v>#N/A</v>
      </c>
      <c r="S103" s="230" t="e">
        <v>#N/A</v>
      </c>
      <c r="T103" s="243" t="e">
        <v>#N/A</v>
      </c>
      <c r="U103" s="241" t="e">
        <v>#N/A</v>
      </c>
      <c r="V103" s="230" t="e">
        <v>#N/A</v>
      </c>
      <c r="W103" s="243" t="e">
        <v>#N/A</v>
      </c>
      <c r="X103" s="241" t="e">
        <v>#N/A</v>
      </c>
      <c r="Y103" s="230" t="e">
        <v>#N/A</v>
      </c>
      <c r="Z103" s="243" t="e">
        <v>#N/A</v>
      </c>
      <c r="AA103" s="241" t="e">
        <v>#N/A</v>
      </c>
      <c r="AB103" s="230" t="e">
        <v>#N/A</v>
      </c>
      <c r="AC103" s="243" t="e">
        <v>#N/A</v>
      </c>
      <c r="AD103" s="241" t="e">
        <v>#N/A</v>
      </c>
      <c r="AE103" s="230" t="e">
        <v>#N/A</v>
      </c>
      <c r="AF103" s="243" t="e">
        <v>#N/A</v>
      </c>
      <c r="AG103" s="241" t="e">
        <v>#N/A</v>
      </c>
      <c r="AH103" s="230" t="e">
        <v>#N/A</v>
      </c>
      <c r="AI103" s="243" t="e">
        <v>#N/A</v>
      </c>
      <c r="AJ103" s="243" t="e">
        <v>#N/A</v>
      </c>
      <c r="AK103" s="230" t="e">
        <v>#N/A</v>
      </c>
      <c r="AL103" s="243" t="e">
        <v>#N/A</v>
      </c>
      <c r="AM103" s="243" t="e">
        <v>#N/A</v>
      </c>
      <c r="AN103" s="230" t="e">
        <v>#N/A</v>
      </c>
      <c r="AO103" s="243" t="e">
        <v>#N/A</v>
      </c>
      <c r="AP103" s="243" t="e">
        <v>#N/A</v>
      </c>
      <c r="AQ103" s="230" t="e">
        <v>#N/A</v>
      </c>
      <c r="AR103" s="243" t="e">
        <v>#N/A</v>
      </c>
      <c r="AS103" s="243" t="e">
        <v>#N/A</v>
      </c>
      <c r="AT103" s="230" t="e">
        <v>#N/A</v>
      </c>
      <c r="AU103" s="243" t="e">
        <v>#N/A</v>
      </c>
      <c r="AV103" s="243" t="e">
        <v>#N/A</v>
      </c>
      <c r="AW103" s="230" t="e">
        <v>#N/A</v>
      </c>
      <c r="AX103" s="243" t="e">
        <v>#N/A</v>
      </c>
      <c r="AY103" s="243" t="e">
        <v>#N/A</v>
      </c>
      <c r="AZ103" s="230" t="e">
        <v>#N/A</v>
      </c>
      <c r="BA103" s="243" t="e">
        <v>#N/A</v>
      </c>
      <c r="BB103" s="243" t="e">
        <v>#N/A</v>
      </c>
      <c r="BC103" s="230" t="e">
        <v>#N/A</v>
      </c>
      <c r="BD103" s="243" t="e">
        <v>#N/A</v>
      </c>
      <c r="BE103" s="243" t="e">
        <v>#N/A</v>
      </c>
      <c r="BF103" s="230" t="e">
        <v>#N/A</v>
      </c>
      <c r="BG103" s="243" t="e">
        <v>#N/A</v>
      </c>
      <c r="BH103" s="243" t="e">
        <v>#N/A</v>
      </c>
      <c r="BI103" s="230" t="e">
        <v>#N/A</v>
      </c>
      <c r="BJ103" s="243">
        <v>2.4263379999999999</v>
      </c>
      <c r="BK103" s="243">
        <v>0.24396699999999999</v>
      </c>
      <c r="BL103" s="230">
        <v>9.9453532649907572</v>
      </c>
      <c r="BM103" s="243">
        <v>2.2319840000000002</v>
      </c>
      <c r="BN103" s="243">
        <v>0.242539</v>
      </c>
      <c r="BO103" s="230">
        <v>9.2025777297671727</v>
      </c>
      <c r="BP103" s="243">
        <v>2.400128</v>
      </c>
      <c r="BQ103" s="243">
        <v>0.22114500000000001</v>
      </c>
      <c r="BR103" s="230">
        <v>10.853186823125098</v>
      </c>
      <c r="BS103" s="243">
        <v>2.3613680000000001</v>
      </c>
      <c r="BT103" s="243">
        <v>0.203685</v>
      </c>
      <c r="BU103" s="230">
        <v>11.593234651545279</v>
      </c>
      <c r="BV103" s="243">
        <v>2.3287230000000001</v>
      </c>
      <c r="BW103" s="243">
        <v>0.192105</v>
      </c>
      <c r="BX103" s="230">
        <v>12.122136331693605</v>
      </c>
      <c r="BY103" s="243">
        <v>2.3055479999999999</v>
      </c>
      <c r="BZ103" s="243">
        <v>0.17131299999999999</v>
      </c>
      <c r="CA103" s="230">
        <v>13.458103004442162</v>
      </c>
      <c r="CB103" s="243">
        <v>1.8136190000000001</v>
      </c>
      <c r="CC103" s="243">
        <v>0.161499</v>
      </c>
      <c r="CD103" s="230">
        <v>11.229908544325353</v>
      </c>
    </row>
    <row r="104" spans="1:82" s="141" customFormat="1" x14ac:dyDescent="0.2">
      <c r="A104" s="200" t="s">
        <v>410</v>
      </c>
      <c r="B104" s="201" t="s">
        <v>254</v>
      </c>
      <c r="C104" s="201" t="s">
        <v>266</v>
      </c>
      <c r="D104" s="202" t="s">
        <v>281</v>
      </c>
      <c r="E104" s="243" t="e">
        <v>#N/A</v>
      </c>
      <c r="F104" s="241" t="e">
        <v>#N/A</v>
      </c>
      <c r="G104" s="230" t="e">
        <v>#N/A</v>
      </c>
      <c r="H104" s="243" t="e">
        <v>#N/A</v>
      </c>
      <c r="I104" s="241" t="e">
        <v>#N/A</v>
      </c>
      <c r="J104" s="230" t="e">
        <v>#N/A</v>
      </c>
      <c r="K104" s="243" t="e">
        <v>#N/A</v>
      </c>
      <c r="L104" s="241" t="e">
        <v>#N/A</v>
      </c>
      <c r="M104" s="230" t="e">
        <v>#N/A</v>
      </c>
      <c r="N104" s="243" t="e">
        <v>#N/A</v>
      </c>
      <c r="O104" s="241" t="e">
        <v>#N/A</v>
      </c>
      <c r="P104" s="230" t="e">
        <v>#N/A</v>
      </c>
      <c r="Q104" s="243" t="e">
        <v>#N/A</v>
      </c>
      <c r="R104" s="241" t="e">
        <v>#N/A</v>
      </c>
      <c r="S104" s="230" t="e">
        <v>#N/A</v>
      </c>
      <c r="T104" s="243" t="e">
        <v>#N/A</v>
      </c>
      <c r="U104" s="241" t="e">
        <v>#N/A</v>
      </c>
      <c r="V104" s="230" t="e">
        <v>#N/A</v>
      </c>
      <c r="W104" s="243" t="e">
        <v>#N/A</v>
      </c>
      <c r="X104" s="241" t="e">
        <v>#N/A</v>
      </c>
      <c r="Y104" s="230" t="e">
        <v>#N/A</v>
      </c>
      <c r="Z104" s="243" t="e">
        <v>#N/A</v>
      </c>
      <c r="AA104" s="241" t="e">
        <v>#N/A</v>
      </c>
      <c r="AB104" s="230" t="e">
        <v>#N/A</v>
      </c>
      <c r="AC104" s="243" t="e">
        <v>#N/A</v>
      </c>
      <c r="AD104" s="241" t="e">
        <v>#N/A</v>
      </c>
      <c r="AE104" s="230" t="e">
        <v>#N/A</v>
      </c>
      <c r="AF104" s="243" t="e">
        <v>#N/A</v>
      </c>
      <c r="AG104" s="241" t="e">
        <v>#N/A</v>
      </c>
      <c r="AH104" s="230" t="e">
        <v>#N/A</v>
      </c>
      <c r="AI104" s="243" t="e">
        <v>#N/A</v>
      </c>
      <c r="AJ104" s="243" t="e">
        <v>#N/A</v>
      </c>
      <c r="AK104" s="230" t="e">
        <v>#N/A</v>
      </c>
      <c r="AL104" s="243" t="e">
        <v>#N/A</v>
      </c>
      <c r="AM104" s="243" t="e">
        <v>#N/A</v>
      </c>
      <c r="AN104" s="230" t="e">
        <v>#N/A</v>
      </c>
      <c r="AO104" s="243" t="e">
        <v>#N/A</v>
      </c>
      <c r="AP104" s="243" t="e">
        <v>#N/A</v>
      </c>
      <c r="AQ104" s="230" t="e">
        <v>#N/A</v>
      </c>
      <c r="AR104" s="243" t="e">
        <v>#N/A</v>
      </c>
      <c r="AS104" s="243" t="e">
        <v>#N/A</v>
      </c>
      <c r="AT104" s="230" t="e">
        <v>#N/A</v>
      </c>
      <c r="AU104" s="243" t="e">
        <v>#N/A</v>
      </c>
      <c r="AV104" s="243" t="e">
        <v>#N/A</v>
      </c>
      <c r="AW104" s="230" t="e">
        <v>#N/A</v>
      </c>
      <c r="AX104" s="243" t="e">
        <v>#N/A</v>
      </c>
      <c r="AY104" s="243" t="e">
        <v>#N/A</v>
      </c>
      <c r="AZ104" s="230" t="e">
        <v>#N/A</v>
      </c>
      <c r="BA104" s="243" t="e">
        <v>#N/A</v>
      </c>
      <c r="BB104" s="243" t="e">
        <v>#N/A</v>
      </c>
      <c r="BC104" s="230" t="e">
        <v>#N/A</v>
      </c>
      <c r="BD104" s="243" t="e">
        <v>#N/A</v>
      </c>
      <c r="BE104" s="243" t="e">
        <v>#N/A</v>
      </c>
      <c r="BF104" s="230" t="e">
        <v>#N/A</v>
      </c>
      <c r="BG104" s="243" t="e">
        <v>#N/A</v>
      </c>
      <c r="BH104" s="243" t="e">
        <v>#N/A</v>
      </c>
      <c r="BI104" s="230" t="e">
        <v>#N/A</v>
      </c>
      <c r="BJ104" s="243">
        <v>13.101486</v>
      </c>
      <c r="BK104" s="243">
        <v>3.4534959999999999</v>
      </c>
      <c r="BL104" s="230">
        <v>3.7936879035041593</v>
      </c>
      <c r="BM104" s="243">
        <v>12.697331999999999</v>
      </c>
      <c r="BN104" s="243">
        <v>3.368007</v>
      </c>
      <c r="BO104" s="230">
        <v>3.7699838509836825</v>
      </c>
      <c r="BP104" s="243">
        <v>12.272451</v>
      </c>
      <c r="BQ104" s="243">
        <v>3.3098879999999999</v>
      </c>
      <c r="BR104" s="230">
        <v>3.7078145846626835</v>
      </c>
      <c r="BS104" s="243">
        <v>12.286958</v>
      </c>
      <c r="BT104" s="243">
        <v>3.2092230000000002</v>
      </c>
      <c r="BU104" s="230">
        <v>3.8286395180391017</v>
      </c>
      <c r="BV104" s="243">
        <v>12.357595</v>
      </c>
      <c r="BW104" s="243">
        <v>3.125095</v>
      </c>
      <c r="BX104" s="230">
        <v>3.9543101889702554</v>
      </c>
      <c r="BY104" s="243">
        <v>12.346092000000001</v>
      </c>
      <c r="BZ104" s="243">
        <v>3.0340440000000002</v>
      </c>
      <c r="CA104" s="230">
        <v>4.0691868674284226</v>
      </c>
      <c r="CB104" s="243">
        <v>8.8608650000000004</v>
      </c>
      <c r="CC104" s="243">
        <v>2.6128490000000002</v>
      </c>
      <c r="CD104" s="230">
        <v>3.3912656261421916</v>
      </c>
    </row>
    <row r="105" spans="1:82" s="141" customFormat="1" x14ac:dyDescent="0.2">
      <c r="A105" s="200" t="s">
        <v>411</v>
      </c>
      <c r="B105" s="201" t="s">
        <v>254</v>
      </c>
      <c r="C105" s="201" t="s">
        <v>266</v>
      </c>
      <c r="D105" s="202" t="s">
        <v>110</v>
      </c>
      <c r="E105" s="243" t="e">
        <v>#N/A</v>
      </c>
      <c r="F105" s="241" t="e">
        <v>#N/A</v>
      </c>
      <c r="G105" s="230" t="e">
        <v>#N/A</v>
      </c>
      <c r="H105" s="243" t="e">
        <v>#N/A</v>
      </c>
      <c r="I105" s="241" t="e">
        <v>#N/A</v>
      </c>
      <c r="J105" s="230" t="e">
        <v>#N/A</v>
      </c>
      <c r="K105" s="243" t="e">
        <v>#N/A</v>
      </c>
      <c r="L105" s="241" t="e">
        <v>#N/A</v>
      </c>
      <c r="M105" s="230" t="e">
        <v>#N/A</v>
      </c>
      <c r="N105" s="243" t="e">
        <v>#N/A</v>
      </c>
      <c r="O105" s="241" t="e">
        <v>#N/A</v>
      </c>
      <c r="P105" s="230" t="e">
        <v>#N/A</v>
      </c>
      <c r="Q105" s="243" t="e">
        <v>#N/A</v>
      </c>
      <c r="R105" s="241" t="e">
        <v>#N/A</v>
      </c>
      <c r="S105" s="230" t="e">
        <v>#N/A</v>
      </c>
      <c r="T105" s="243" t="e">
        <v>#N/A</v>
      </c>
      <c r="U105" s="241" t="e">
        <v>#N/A</v>
      </c>
      <c r="V105" s="230" t="e">
        <v>#N/A</v>
      </c>
      <c r="W105" s="243" t="e">
        <v>#N/A</v>
      </c>
      <c r="X105" s="241" t="e">
        <v>#N/A</v>
      </c>
      <c r="Y105" s="230" t="e">
        <v>#N/A</v>
      </c>
      <c r="Z105" s="243" t="e">
        <v>#N/A</v>
      </c>
      <c r="AA105" s="241" t="e">
        <v>#N/A</v>
      </c>
      <c r="AB105" s="230" t="e">
        <v>#N/A</v>
      </c>
      <c r="AC105" s="243" t="e">
        <v>#N/A</v>
      </c>
      <c r="AD105" s="241" t="e">
        <v>#N/A</v>
      </c>
      <c r="AE105" s="230" t="e">
        <v>#N/A</v>
      </c>
      <c r="AF105" s="243" t="e">
        <v>#N/A</v>
      </c>
      <c r="AG105" s="241" t="e">
        <v>#N/A</v>
      </c>
      <c r="AH105" s="230" t="e">
        <v>#N/A</v>
      </c>
      <c r="AI105" s="243" t="e">
        <v>#N/A</v>
      </c>
      <c r="AJ105" s="243" t="e">
        <v>#N/A</v>
      </c>
      <c r="AK105" s="230" t="e">
        <v>#N/A</v>
      </c>
      <c r="AL105" s="243" t="e">
        <v>#N/A</v>
      </c>
      <c r="AM105" s="243" t="e">
        <v>#N/A</v>
      </c>
      <c r="AN105" s="230" t="e">
        <v>#N/A</v>
      </c>
      <c r="AO105" s="243" t="e">
        <v>#N/A</v>
      </c>
      <c r="AP105" s="243" t="e">
        <v>#N/A</v>
      </c>
      <c r="AQ105" s="230" t="e">
        <v>#N/A</v>
      </c>
      <c r="AR105" s="243" t="e">
        <v>#N/A</v>
      </c>
      <c r="AS105" s="243" t="e">
        <v>#N/A</v>
      </c>
      <c r="AT105" s="230" t="e">
        <v>#N/A</v>
      </c>
      <c r="AU105" s="243" t="e">
        <v>#N/A</v>
      </c>
      <c r="AV105" s="243" t="e">
        <v>#N/A</v>
      </c>
      <c r="AW105" s="230" t="e">
        <v>#N/A</v>
      </c>
      <c r="AX105" s="243" t="e">
        <v>#N/A</v>
      </c>
      <c r="AY105" s="243" t="e">
        <v>#N/A</v>
      </c>
      <c r="AZ105" s="230" t="e">
        <v>#N/A</v>
      </c>
      <c r="BA105" s="243" t="e">
        <v>#N/A</v>
      </c>
      <c r="BB105" s="243" t="e">
        <v>#N/A</v>
      </c>
      <c r="BC105" s="230" t="e">
        <v>#N/A</v>
      </c>
      <c r="BD105" s="243" t="e">
        <v>#N/A</v>
      </c>
      <c r="BE105" s="243" t="e">
        <v>#N/A</v>
      </c>
      <c r="BF105" s="230" t="e">
        <v>#N/A</v>
      </c>
      <c r="BG105" s="243" t="e">
        <v>#N/A</v>
      </c>
      <c r="BH105" s="243" t="e">
        <v>#N/A</v>
      </c>
      <c r="BI105" s="230" t="e">
        <v>#N/A</v>
      </c>
      <c r="BJ105" s="243">
        <v>11.896955999999999</v>
      </c>
      <c r="BK105" s="243">
        <v>5.524699</v>
      </c>
      <c r="BL105" s="230">
        <v>2.1534125207545243</v>
      </c>
      <c r="BM105" s="243">
        <v>11.760242</v>
      </c>
      <c r="BN105" s="243">
        <v>5.4750480000000001</v>
      </c>
      <c r="BO105" s="230">
        <v>2.1479705748698459</v>
      </c>
      <c r="BP105" s="243">
        <v>11.745023</v>
      </c>
      <c r="BQ105" s="243">
        <v>5.4384189999999997</v>
      </c>
      <c r="BR105" s="230">
        <v>2.1596392260324189</v>
      </c>
      <c r="BS105" s="243">
        <v>11.552828999999999</v>
      </c>
      <c r="BT105" s="243">
        <v>5.3208479999999998</v>
      </c>
      <c r="BU105" s="230">
        <v>2.1712383063752245</v>
      </c>
      <c r="BV105" s="243">
        <v>11.648961</v>
      </c>
      <c r="BW105" s="243">
        <v>5.1102439999999998</v>
      </c>
      <c r="BX105" s="230">
        <v>2.2795312709138744</v>
      </c>
      <c r="BY105" s="243">
        <v>11.742583</v>
      </c>
      <c r="BZ105" s="243">
        <v>4.9520280000000003</v>
      </c>
      <c r="CA105" s="230">
        <v>2.3712674887944898</v>
      </c>
      <c r="CB105" s="243">
        <v>11.451802000000001</v>
      </c>
      <c r="CC105" s="243">
        <v>4.7545590000000004</v>
      </c>
      <c r="CD105" s="230">
        <v>2.4085939410994794</v>
      </c>
    </row>
    <row r="106" spans="1:82" s="141" customFormat="1" x14ac:dyDescent="0.2">
      <c r="A106" s="200" t="s">
        <v>412</v>
      </c>
      <c r="B106" s="201" t="s">
        <v>254</v>
      </c>
      <c r="C106" s="201" t="s">
        <v>266</v>
      </c>
      <c r="D106" s="202" t="s">
        <v>111</v>
      </c>
      <c r="E106" s="243" t="e">
        <v>#N/A</v>
      </c>
      <c r="F106" s="241" t="e">
        <v>#N/A</v>
      </c>
      <c r="G106" s="230" t="e">
        <v>#N/A</v>
      </c>
      <c r="H106" s="243" t="e">
        <v>#N/A</v>
      </c>
      <c r="I106" s="241" t="e">
        <v>#N/A</v>
      </c>
      <c r="J106" s="230" t="e">
        <v>#N/A</v>
      </c>
      <c r="K106" s="243" t="e">
        <v>#N/A</v>
      </c>
      <c r="L106" s="241" t="e">
        <v>#N/A</v>
      </c>
      <c r="M106" s="230" t="e">
        <v>#N/A</v>
      </c>
      <c r="N106" s="243" t="e">
        <v>#N/A</v>
      </c>
      <c r="O106" s="241" t="e">
        <v>#N/A</v>
      </c>
      <c r="P106" s="230" t="e">
        <v>#N/A</v>
      </c>
      <c r="Q106" s="243" t="e">
        <v>#N/A</v>
      </c>
      <c r="R106" s="241" t="e">
        <v>#N/A</v>
      </c>
      <c r="S106" s="230" t="e">
        <v>#N/A</v>
      </c>
      <c r="T106" s="243" t="e">
        <v>#N/A</v>
      </c>
      <c r="U106" s="241" t="e">
        <v>#N/A</v>
      </c>
      <c r="V106" s="230" t="e">
        <v>#N/A</v>
      </c>
      <c r="W106" s="243" t="e">
        <v>#N/A</v>
      </c>
      <c r="X106" s="241" t="e">
        <v>#N/A</v>
      </c>
      <c r="Y106" s="230" t="e">
        <v>#N/A</v>
      </c>
      <c r="Z106" s="243" t="e">
        <v>#N/A</v>
      </c>
      <c r="AA106" s="241" t="e">
        <v>#N/A</v>
      </c>
      <c r="AB106" s="230" t="e">
        <v>#N/A</v>
      </c>
      <c r="AC106" s="243" t="e">
        <v>#N/A</v>
      </c>
      <c r="AD106" s="241" t="e">
        <v>#N/A</v>
      </c>
      <c r="AE106" s="230" t="e">
        <v>#N/A</v>
      </c>
      <c r="AF106" s="243" t="e">
        <v>#N/A</v>
      </c>
      <c r="AG106" s="241" t="e">
        <v>#N/A</v>
      </c>
      <c r="AH106" s="230" t="e">
        <v>#N/A</v>
      </c>
      <c r="AI106" s="243" t="e">
        <v>#N/A</v>
      </c>
      <c r="AJ106" s="243" t="e">
        <v>#N/A</v>
      </c>
      <c r="AK106" s="230" t="e">
        <v>#N/A</v>
      </c>
      <c r="AL106" s="243" t="e">
        <v>#N/A</v>
      </c>
      <c r="AM106" s="243" t="e">
        <v>#N/A</v>
      </c>
      <c r="AN106" s="230" t="e">
        <v>#N/A</v>
      </c>
      <c r="AO106" s="243" t="e">
        <v>#N/A</v>
      </c>
      <c r="AP106" s="243" t="e">
        <v>#N/A</v>
      </c>
      <c r="AQ106" s="230" t="e">
        <v>#N/A</v>
      </c>
      <c r="AR106" s="243" t="e">
        <v>#N/A</v>
      </c>
      <c r="AS106" s="243" t="e">
        <v>#N/A</v>
      </c>
      <c r="AT106" s="230" t="e">
        <v>#N/A</v>
      </c>
      <c r="AU106" s="243" t="e">
        <v>#N/A</v>
      </c>
      <c r="AV106" s="243" t="e">
        <v>#N/A</v>
      </c>
      <c r="AW106" s="230" t="e">
        <v>#N/A</v>
      </c>
      <c r="AX106" s="243" t="e">
        <v>#N/A</v>
      </c>
      <c r="AY106" s="243" t="e">
        <v>#N/A</v>
      </c>
      <c r="AZ106" s="230" t="e">
        <v>#N/A</v>
      </c>
      <c r="BA106" s="243" t="e">
        <v>#N/A</v>
      </c>
      <c r="BB106" s="243" t="e">
        <v>#N/A</v>
      </c>
      <c r="BC106" s="230" t="e">
        <v>#N/A</v>
      </c>
      <c r="BD106" s="243" t="e">
        <v>#N/A</v>
      </c>
      <c r="BE106" s="243" t="e">
        <v>#N/A</v>
      </c>
      <c r="BF106" s="230" t="e">
        <v>#N/A</v>
      </c>
      <c r="BG106" s="243" t="e">
        <v>#N/A</v>
      </c>
      <c r="BH106" s="243" t="e">
        <v>#N/A</v>
      </c>
      <c r="BI106" s="230" t="e">
        <v>#N/A</v>
      </c>
      <c r="BJ106" s="243">
        <v>9.4913930000000004</v>
      </c>
      <c r="BK106" s="243">
        <v>4.5529219999999997</v>
      </c>
      <c r="BL106" s="230">
        <v>2.0846816615790917</v>
      </c>
      <c r="BM106" s="243">
        <v>9.4920399999999994</v>
      </c>
      <c r="BN106" s="243">
        <v>4.4582790000000001</v>
      </c>
      <c r="BO106" s="230">
        <v>2.1290816478735404</v>
      </c>
      <c r="BP106" s="243">
        <v>9.5232130000000002</v>
      </c>
      <c r="BQ106" s="243">
        <v>4.3935490000000001</v>
      </c>
      <c r="BR106" s="230">
        <v>2.1675445067302084</v>
      </c>
      <c r="BS106" s="243">
        <v>9.5400240000000007</v>
      </c>
      <c r="BT106" s="243">
        <v>4.3228730000000004</v>
      </c>
      <c r="BU106" s="230">
        <v>2.2068712173593812</v>
      </c>
      <c r="BV106" s="243">
        <v>9.4458230000000007</v>
      </c>
      <c r="BW106" s="243">
        <v>4.2834209999999997</v>
      </c>
      <c r="BX106" s="230">
        <v>2.2052053720612568</v>
      </c>
      <c r="BY106" s="243">
        <v>9.3138989999999993</v>
      </c>
      <c r="BZ106" s="243">
        <v>4.2190469999999998</v>
      </c>
      <c r="CA106" s="230">
        <v>2.2075836083361953</v>
      </c>
      <c r="CB106" s="243">
        <v>9.119624</v>
      </c>
      <c r="CC106" s="243">
        <v>3.8011349999999999</v>
      </c>
      <c r="CD106" s="230">
        <v>2.3991844541169942</v>
      </c>
    </row>
    <row r="107" spans="1:82" s="141" customFormat="1" ht="12" x14ac:dyDescent="0.2">
      <c r="E107" s="222"/>
      <c r="F107" s="225"/>
      <c r="G107" s="236"/>
      <c r="H107" s="222"/>
      <c r="I107" s="222"/>
      <c r="J107" s="236"/>
      <c r="K107" s="222"/>
      <c r="L107" s="222"/>
      <c r="M107" s="236"/>
      <c r="N107" s="222"/>
      <c r="O107" s="222"/>
      <c r="P107" s="236"/>
      <c r="Q107" s="222"/>
      <c r="R107" s="222"/>
      <c r="S107" s="236"/>
      <c r="T107" s="222"/>
      <c r="U107" s="222"/>
      <c r="V107" s="236"/>
      <c r="W107" s="222"/>
      <c r="X107" s="222"/>
      <c r="Y107" s="236"/>
      <c r="Z107" s="222"/>
      <c r="AA107" s="222"/>
      <c r="AB107" s="236"/>
      <c r="AC107" s="222"/>
      <c r="AD107" s="222"/>
      <c r="AE107" s="236"/>
      <c r="AF107" s="222"/>
      <c r="AG107" s="222"/>
      <c r="AH107" s="236"/>
    </row>
    <row r="108" spans="1:82" s="141" customFormat="1" ht="12" x14ac:dyDescent="0.2">
      <c r="D108" s="168" t="s">
        <v>283</v>
      </c>
      <c r="E108" s="222"/>
      <c r="F108" s="222"/>
      <c r="G108" s="236"/>
      <c r="H108" s="222"/>
      <c r="I108" s="222"/>
      <c r="J108" s="236"/>
      <c r="K108" s="222"/>
      <c r="L108" s="222"/>
      <c r="M108" s="236"/>
      <c r="N108" s="222"/>
      <c r="O108" s="222"/>
      <c r="P108" s="236"/>
      <c r="Q108" s="222"/>
      <c r="R108" s="222"/>
      <c r="S108" s="236"/>
      <c r="T108" s="222"/>
      <c r="U108" s="222"/>
      <c r="V108" s="236"/>
      <c r="W108" s="222"/>
      <c r="X108" s="222"/>
      <c r="Y108" s="236"/>
      <c r="Z108" s="222"/>
      <c r="AA108" s="222"/>
      <c r="AB108" s="236"/>
      <c r="AC108" s="222"/>
      <c r="AD108" s="222"/>
      <c r="AE108" s="236"/>
      <c r="AF108" s="222"/>
      <c r="AG108" s="222"/>
      <c r="AH108" s="236"/>
    </row>
    <row r="109" spans="1:82" s="141" customFormat="1" ht="12" x14ac:dyDescent="0.2">
      <c r="D109" s="168" t="s">
        <v>285</v>
      </c>
      <c r="E109" s="222"/>
      <c r="F109" s="222"/>
      <c r="G109" s="236"/>
      <c r="H109" s="222"/>
      <c r="I109" s="222"/>
      <c r="J109" s="236"/>
      <c r="K109" s="222"/>
      <c r="L109" s="222"/>
      <c r="M109" s="236"/>
      <c r="N109" s="222"/>
      <c r="O109" s="222"/>
      <c r="P109" s="236"/>
      <c r="Q109" s="222"/>
      <c r="R109" s="222"/>
      <c r="S109" s="236"/>
      <c r="T109" s="222"/>
      <c r="U109" s="222"/>
      <c r="V109" s="236"/>
      <c r="W109" s="222"/>
      <c r="X109" s="222"/>
      <c r="Y109" s="236"/>
      <c r="Z109" s="222"/>
      <c r="AA109" s="222"/>
      <c r="AB109" s="236"/>
      <c r="AC109" s="222"/>
      <c r="AD109" s="222"/>
      <c r="AE109" s="236"/>
      <c r="AF109" s="222"/>
      <c r="AG109" s="222"/>
      <c r="AH109" s="236"/>
    </row>
    <row r="110" spans="1:82" s="141" customFormat="1" ht="12" x14ac:dyDescent="0.2">
      <c r="D110" s="141" t="s">
        <v>264</v>
      </c>
      <c r="E110" s="222"/>
      <c r="F110" s="222"/>
      <c r="G110" s="236"/>
      <c r="H110" s="222"/>
      <c r="I110" s="222"/>
      <c r="J110" s="236"/>
      <c r="K110" s="222"/>
      <c r="L110" s="222"/>
      <c r="M110" s="236"/>
      <c r="N110" s="222"/>
      <c r="O110" s="222"/>
      <c r="P110" s="236"/>
      <c r="Q110" s="222"/>
      <c r="R110" s="222"/>
      <c r="S110" s="236"/>
      <c r="T110" s="222"/>
      <c r="U110" s="222"/>
      <c r="V110" s="236"/>
      <c r="W110" s="222"/>
      <c r="X110" s="222"/>
      <c r="Y110" s="236"/>
      <c r="Z110" s="222"/>
      <c r="AA110" s="222"/>
      <c r="AB110" s="236"/>
      <c r="AC110" s="222"/>
      <c r="AD110" s="222"/>
      <c r="AE110" s="236"/>
      <c r="AF110" s="222"/>
      <c r="AG110" s="222"/>
      <c r="AH110" s="236"/>
    </row>
    <row r="111" spans="1:82" s="141" customFormat="1" x14ac:dyDescent="0.2">
      <c r="B111" s="99"/>
      <c r="C111" s="99"/>
      <c r="D111" s="141" t="s">
        <v>265</v>
      </c>
      <c r="E111" s="215"/>
      <c r="F111" s="215"/>
      <c r="G111" s="227"/>
      <c r="H111" s="215"/>
      <c r="I111" s="215"/>
      <c r="J111" s="227"/>
      <c r="K111" s="215"/>
      <c r="L111" s="215"/>
      <c r="M111" s="227"/>
      <c r="N111" s="215"/>
      <c r="O111" s="215"/>
      <c r="P111" s="227"/>
      <c r="Q111" s="225"/>
      <c r="R111" s="225"/>
      <c r="S111" s="227"/>
      <c r="T111" s="215"/>
      <c r="U111" s="215"/>
      <c r="V111" s="227"/>
      <c r="W111" s="215"/>
      <c r="X111" s="215"/>
      <c r="Y111" s="227"/>
      <c r="Z111" s="215"/>
      <c r="AA111" s="215"/>
      <c r="AB111" s="227"/>
      <c r="AC111" s="215"/>
      <c r="AD111" s="215"/>
      <c r="AE111" s="227"/>
      <c r="AF111" s="215"/>
      <c r="AG111" s="215"/>
      <c r="AH111" s="227"/>
    </row>
    <row r="112" spans="1:82" s="141" customFormat="1" x14ac:dyDescent="0.2">
      <c r="B112" s="99"/>
      <c r="C112" s="99"/>
      <c r="D112"/>
      <c r="E112" s="223"/>
      <c r="F112" s="223"/>
      <c r="G112" s="237"/>
      <c r="H112" s="223"/>
      <c r="I112" s="223"/>
      <c r="J112" s="237"/>
      <c r="K112" s="223"/>
      <c r="L112" s="223"/>
      <c r="M112" s="237"/>
      <c r="N112" s="223"/>
      <c r="O112" s="223"/>
      <c r="P112" s="237"/>
      <c r="Q112" s="223"/>
      <c r="R112" s="223"/>
      <c r="S112" s="237"/>
      <c r="T112" s="223"/>
      <c r="U112" s="223"/>
      <c r="V112" s="237"/>
      <c r="W112" s="223"/>
      <c r="X112" s="223"/>
      <c r="Y112" s="227"/>
      <c r="Z112" s="215"/>
      <c r="AA112" s="215"/>
      <c r="AB112" s="227"/>
      <c r="AC112" s="215"/>
      <c r="AD112" s="215"/>
      <c r="AE112" s="227"/>
      <c r="AF112" s="215"/>
      <c r="AG112" s="215"/>
      <c r="AH112" s="227"/>
    </row>
    <row r="113" spans="5:18" x14ac:dyDescent="0.2">
      <c r="E113" s="224"/>
      <c r="F113" s="224"/>
      <c r="G113" s="238"/>
      <c r="H113" s="224"/>
      <c r="I113" s="224"/>
      <c r="J113" s="238"/>
      <c r="K113" s="224"/>
      <c r="L113" s="224"/>
      <c r="M113" s="238"/>
      <c r="N113" s="224"/>
      <c r="P113" s="239"/>
      <c r="R113" s="215"/>
    </row>
    <row r="114" spans="5:18" x14ac:dyDescent="0.2">
      <c r="E114" s="224"/>
      <c r="F114" s="224"/>
      <c r="G114" s="238"/>
      <c r="H114" s="224"/>
      <c r="I114" s="224"/>
      <c r="J114" s="238"/>
      <c r="K114" s="224"/>
      <c r="L114" s="224"/>
      <c r="M114" s="238"/>
      <c r="N114" s="224"/>
      <c r="P114" s="239"/>
      <c r="R114" s="215"/>
    </row>
    <row r="115" spans="5:18" x14ac:dyDescent="0.2">
      <c r="E115" s="224"/>
      <c r="F115" s="224"/>
      <c r="G115" s="238"/>
      <c r="H115" s="224"/>
      <c r="I115" s="224"/>
      <c r="J115" s="238"/>
      <c r="K115" s="224"/>
      <c r="L115" s="224"/>
      <c r="M115" s="238"/>
      <c r="N115" s="224"/>
      <c r="P115" s="239"/>
      <c r="R115" s="215"/>
    </row>
    <row r="116" spans="5:18" x14ac:dyDescent="0.2">
      <c r="E116" s="224"/>
      <c r="F116" s="224"/>
      <c r="G116" s="238"/>
      <c r="H116" s="224"/>
      <c r="I116" s="224"/>
      <c r="J116" s="238"/>
      <c r="K116" s="224"/>
      <c r="L116" s="224"/>
      <c r="M116" s="238"/>
      <c r="N116" s="224"/>
      <c r="P116" s="239"/>
      <c r="R116" s="215"/>
    </row>
    <row r="117" spans="5:18" x14ac:dyDescent="0.2">
      <c r="E117" s="224"/>
      <c r="F117" s="224"/>
      <c r="G117" s="238"/>
      <c r="H117" s="224"/>
      <c r="I117" s="224"/>
      <c r="J117" s="238"/>
      <c r="K117" s="224"/>
      <c r="L117" s="224"/>
      <c r="M117" s="238"/>
      <c r="N117" s="224"/>
      <c r="P117" s="239"/>
      <c r="R117" s="215"/>
    </row>
    <row r="118" spans="5:18" x14ac:dyDescent="0.2">
      <c r="E118" s="224"/>
      <c r="F118" s="224"/>
      <c r="G118" s="238"/>
      <c r="H118" s="224"/>
      <c r="I118" s="224"/>
      <c r="J118" s="238"/>
      <c r="K118" s="224"/>
      <c r="L118" s="224"/>
      <c r="M118" s="238"/>
      <c r="N118" s="224"/>
      <c r="P118" s="239"/>
      <c r="R118" s="215"/>
    </row>
    <row r="119" spans="5:18" x14ac:dyDescent="0.2">
      <c r="E119" s="224"/>
      <c r="F119" s="224"/>
      <c r="G119" s="238"/>
      <c r="H119" s="224"/>
      <c r="I119" s="224"/>
      <c r="J119" s="238"/>
      <c r="K119" s="224"/>
      <c r="L119" s="224"/>
      <c r="M119" s="238"/>
      <c r="N119" s="224"/>
      <c r="P119" s="239"/>
      <c r="R119" s="215"/>
    </row>
    <row r="120" spans="5:18" x14ac:dyDescent="0.2">
      <c r="E120" s="224"/>
      <c r="F120" s="224"/>
      <c r="G120" s="238"/>
      <c r="H120" s="224"/>
      <c r="I120" s="224"/>
      <c r="J120" s="238"/>
      <c r="K120" s="224"/>
      <c r="L120" s="224"/>
      <c r="M120" s="238"/>
      <c r="N120" s="224"/>
      <c r="P120" s="239"/>
      <c r="R120" s="215"/>
    </row>
    <row r="121" spans="5:18" x14ac:dyDescent="0.2">
      <c r="E121" s="224"/>
      <c r="F121" s="224"/>
      <c r="G121" s="238"/>
      <c r="H121" s="224"/>
      <c r="I121" s="224"/>
      <c r="J121" s="238"/>
      <c r="K121" s="224"/>
      <c r="L121" s="224"/>
      <c r="M121" s="238"/>
      <c r="N121" s="224"/>
      <c r="P121" s="239"/>
      <c r="R121" s="215"/>
    </row>
    <row r="122" spans="5:18" x14ac:dyDescent="0.2">
      <c r="E122" s="224"/>
      <c r="F122" s="224"/>
      <c r="G122" s="238"/>
      <c r="H122" s="224"/>
      <c r="I122" s="224"/>
      <c r="J122" s="238"/>
      <c r="K122" s="224"/>
      <c r="L122" s="224"/>
      <c r="M122" s="238"/>
      <c r="N122" s="224"/>
      <c r="P122" s="239"/>
      <c r="R122" s="215"/>
    </row>
    <row r="123" spans="5:18" x14ac:dyDescent="0.2">
      <c r="E123" s="224"/>
      <c r="F123" s="224"/>
      <c r="G123" s="238"/>
      <c r="H123" s="224"/>
      <c r="I123" s="224"/>
      <c r="J123" s="238"/>
      <c r="K123" s="224"/>
      <c r="L123" s="224"/>
      <c r="M123" s="238"/>
      <c r="N123" s="224"/>
      <c r="P123" s="239"/>
      <c r="R123" s="215"/>
    </row>
    <row r="124" spans="5:18" x14ac:dyDescent="0.2">
      <c r="E124" s="224"/>
      <c r="F124" s="224"/>
      <c r="G124" s="238"/>
      <c r="H124" s="224"/>
      <c r="I124" s="224"/>
      <c r="J124" s="238"/>
      <c r="K124" s="224"/>
      <c r="L124" s="224"/>
      <c r="M124" s="238"/>
      <c r="N124" s="224"/>
      <c r="P124" s="239"/>
      <c r="R124" s="215"/>
    </row>
    <row r="125" spans="5:18" x14ac:dyDescent="0.2">
      <c r="E125" s="224"/>
      <c r="F125" s="224"/>
      <c r="G125" s="238"/>
      <c r="H125" s="224"/>
      <c r="I125" s="224"/>
      <c r="J125" s="238"/>
      <c r="K125" s="224"/>
      <c r="L125" s="224"/>
      <c r="M125" s="238"/>
      <c r="N125" s="224"/>
      <c r="P125" s="239"/>
      <c r="R125" s="215"/>
    </row>
    <row r="126" spans="5:18" x14ac:dyDescent="0.2">
      <c r="E126" s="224"/>
      <c r="F126" s="224"/>
      <c r="G126" s="238"/>
      <c r="H126" s="224"/>
      <c r="I126" s="224"/>
      <c r="J126" s="238"/>
      <c r="K126" s="224"/>
      <c r="L126" s="224"/>
      <c r="M126" s="238"/>
      <c r="N126" s="224"/>
      <c r="P126" s="239"/>
      <c r="R126" s="215"/>
    </row>
    <row r="127" spans="5:18" x14ac:dyDescent="0.2">
      <c r="E127" s="224"/>
      <c r="F127" s="224"/>
      <c r="G127" s="238"/>
      <c r="H127" s="224"/>
      <c r="I127" s="224"/>
      <c r="J127" s="238"/>
      <c r="K127" s="224"/>
      <c r="L127" s="224"/>
      <c r="M127" s="238"/>
      <c r="N127" s="224"/>
      <c r="P127" s="239"/>
      <c r="R127" s="215"/>
    </row>
    <row r="128" spans="5:18" x14ac:dyDescent="0.2">
      <c r="E128" s="224"/>
      <c r="F128" s="224"/>
      <c r="G128" s="238"/>
      <c r="H128" s="224"/>
      <c r="I128" s="224"/>
      <c r="J128" s="238"/>
      <c r="K128" s="224"/>
      <c r="L128" s="224"/>
      <c r="M128" s="238"/>
      <c r="N128" s="224"/>
      <c r="P128" s="239"/>
      <c r="R128" s="215"/>
    </row>
    <row r="129" spans="5:18" x14ac:dyDescent="0.2">
      <c r="E129" s="224"/>
      <c r="F129" s="224"/>
      <c r="G129" s="238"/>
      <c r="H129" s="224"/>
      <c r="I129" s="224"/>
      <c r="J129" s="238"/>
      <c r="K129" s="224"/>
      <c r="L129" s="224"/>
      <c r="M129" s="238"/>
      <c r="N129" s="224"/>
      <c r="P129" s="239"/>
      <c r="R129" s="215"/>
    </row>
    <row r="130" spans="5:18" x14ac:dyDescent="0.2">
      <c r="E130" s="224"/>
      <c r="F130" s="224"/>
      <c r="G130" s="238"/>
      <c r="H130" s="224"/>
      <c r="I130" s="224"/>
      <c r="J130" s="238"/>
      <c r="K130" s="224"/>
      <c r="L130" s="224"/>
      <c r="M130" s="238"/>
      <c r="N130" s="224"/>
      <c r="P130" s="239"/>
      <c r="R130" s="215"/>
    </row>
    <row r="131" spans="5:18" x14ac:dyDescent="0.2">
      <c r="E131" s="224"/>
      <c r="F131" s="224"/>
      <c r="G131" s="238"/>
      <c r="H131" s="224"/>
      <c r="I131" s="224"/>
      <c r="J131" s="238"/>
      <c r="K131" s="224"/>
      <c r="L131" s="224"/>
      <c r="M131" s="238"/>
      <c r="N131" s="224"/>
      <c r="P131" s="239"/>
      <c r="R131" s="215"/>
    </row>
    <row r="132" spans="5:18" x14ac:dyDescent="0.2">
      <c r="E132" s="224"/>
      <c r="F132" s="224"/>
      <c r="G132" s="238"/>
      <c r="H132" s="224"/>
      <c r="I132" s="224"/>
      <c r="J132" s="238"/>
      <c r="K132" s="224"/>
      <c r="L132" s="224"/>
      <c r="M132" s="238"/>
      <c r="N132" s="224"/>
      <c r="P132" s="239"/>
      <c r="R132" s="215"/>
    </row>
    <row r="133" spans="5:18" x14ac:dyDescent="0.2">
      <c r="E133" s="224"/>
      <c r="F133" s="224"/>
      <c r="G133" s="238"/>
      <c r="H133" s="224"/>
      <c r="I133" s="224"/>
      <c r="J133" s="238"/>
      <c r="K133" s="224"/>
      <c r="L133" s="224"/>
      <c r="M133" s="238"/>
      <c r="N133" s="224"/>
      <c r="P133" s="239"/>
      <c r="R133" s="215"/>
    </row>
    <row r="134" spans="5:18" x14ac:dyDescent="0.2">
      <c r="E134" s="224"/>
      <c r="F134" s="224"/>
      <c r="G134" s="238"/>
      <c r="H134" s="224"/>
      <c r="I134" s="224"/>
      <c r="J134" s="238"/>
      <c r="K134" s="224"/>
      <c r="L134" s="224"/>
      <c r="M134" s="238"/>
      <c r="N134" s="224"/>
      <c r="P134" s="239"/>
      <c r="R134" s="215"/>
    </row>
    <row r="135" spans="5:18" x14ac:dyDescent="0.2">
      <c r="E135" s="224"/>
      <c r="F135" s="224"/>
      <c r="G135" s="238"/>
      <c r="H135" s="224"/>
      <c r="I135" s="224"/>
      <c r="J135" s="238"/>
      <c r="K135" s="224"/>
      <c r="L135" s="224"/>
      <c r="M135" s="238"/>
      <c r="N135" s="224"/>
      <c r="P135" s="239"/>
      <c r="R135" s="215"/>
    </row>
    <row r="136" spans="5:18" x14ac:dyDescent="0.2">
      <c r="P136" s="239"/>
      <c r="R136" s="215"/>
    </row>
    <row r="137" spans="5:18" x14ac:dyDescent="0.2">
      <c r="P137" s="239"/>
      <c r="R137" s="215"/>
    </row>
    <row r="138" spans="5:18" x14ac:dyDescent="0.2">
      <c r="P138" s="239"/>
      <c r="R138" s="215"/>
    </row>
    <row r="139" spans="5:18" x14ac:dyDescent="0.2">
      <c r="P139" s="239"/>
      <c r="R139" s="215"/>
    </row>
    <row r="140" spans="5:18" x14ac:dyDescent="0.2">
      <c r="P140" s="239"/>
      <c r="R140" s="215"/>
    </row>
    <row r="141" spans="5:18" x14ac:dyDescent="0.2">
      <c r="P141" s="239"/>
      <c r="R141" s="215"/>
    </row>
  </sheetData>
  <sheetProtection formatCells="0" formatColumns="0" formatRows="0" insertColumns="0" insertRows="0" insertHyperlinks="0" deleteColumns="0" deleteRows="0" selectLockedCells="1" sort="0" autoFilter="0" pivotTables="0"/>
  <phoneticPr fontId="19" type="noConversion"/>
  <pageMargins left="0.75" right="0.75" top="1" bottom="1" header="0.5" footer="0.5"/>
  <pageSetup scale="97" pageOrder="overThenDown" orientation="landscape" r:id="rId1"/>
  <headerFooter alignWithMargins="0"/>
  <rowBreaks count="3" manualBreakCount="3">
    <brk id="30" min="1" max="24" man="1"/>
    <brk id="58" min="1" max="24" man="1"/>
    <brk id="84" min="1" max="24" man="1"/>
  </rowBreaks>
  <colBreaks count="2" manualBreakCount="2">
    <brk id="13" max="1048575" man="1"/>
    <brk id="22" max="10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/>
  <dimension ref="A1:C17"/>
  <sheetViews>
    <sheetView showGridLines="0" showRowColHeaders="0" workbookViewId="0"/>
  </sheetViews>
  <sheetFormatPr defaultColWidth="9.140625" defaultRowHeight="12.75" customHeight="1" x14ac:dyDescent="0.2"/>
  <cols>
    <col min="1" max="1" width="10.5703125" style="72" customWidth="1"/>
    <col min="2" max="2" width="15.85546875" style="72" customWidth="1"/>
    <col min="3" max="3" width="31" style="72" customWidth="1"/>
    <col min="4" max="10" width="9.140625" style="72"/>
    <col min="11" max="11" width="9.42578125" style="72" customWidth="1"/>
    <col min="12" max="16384" width="9.140625" style="72"/>
  </cols>
  <sheetData>
    <row r="1" spans="1:3" ht="18" customHeight="1" x14ac:dyDescent="0.25">
      <c r="A1" s="80" t="s">
        <v>282</v>
      </c>
    </row>
    <row r="2" spans="1:3" ht="20.100000000000001" customHeight="1" x14ac:dyDescent="0.25">
      <c r="A2" s="85" t="str">
        <f>TRIM(Registry)&amp;", Year of Diagnosis "&amp;CaseYear</f>
        <v>Alabama, Year of Diagnosis 2020</v>
      </c>
    </row>
    <row r="4" spans="1:3" ht="12.75" customHeight="1" x14ac:dyDescent="0.25">
      <c r="A4" s="75" t="s">
        <v>83</v>
      </c>
    </row>
    <row r="6" spans="1:3" ht="12.75" customHeight="1" x14ac:dyDescent="0.25">
      <c r="A6" s="75">
        <v>0.2</v>
      </c>
      <c r="B6" s="72" t="s">
        <v>241</v>
      </c>
    </row>
    <row r="7" spans="1:3" ht="12.75" customHeight="1" x14ac:dyDescent="0.25">
      <c r="A7" s="75">
        <v>0.2</v>
      </c>
      <c r="B7" s="72" t="s">
        <v>242</v>
      </c>
    </row>
    <row r="10" spans="1:3" ht="12.75" customHeight="1" x14ac:dyDescent="0.2">
      <c r="A10" s="72" t="s">
        <v>336</v>
      </c>
    </row>
    <row r="12" spans="1:3" ht="12.75" customHeight="1" thickBot="1" x14ac:dyDescent="0.3">
      <c r="A12" s="81" t="s">
        <v>243</v>
      </c>
      <c r="B12" s="81" t="s">
        <v>244</v>
      </c>
      <c r="C12" s="82" t="s">
        <v>245</v>
      </c>
    </row>
    <row r="13" spans="1:3" ht="12.75" customHeight="1" x14ac:dyDescent="0.2">
      <c r="A13" s="72">
        <f>CaseYear</f>
        <v>2020</v>
      </c>
      <c r="B13" s="169">
        <f>CaseYear</f>
        <v>2020</v>
      </c>
      <c r="C13" s="72" t="s">
        <v>246</v>
      </c>
    </row>
    <row r="14" spans="1:3" ht="12.75" customHeight="1" x14ac:dyDescent="0.2">
      <c r="A14" s="72">
        <f>IF(Registry="Wyoming",CaseYearMod-2,IF(Registry="Northwest Territory",CaseYearMod-2,IF(Registry="Nunavut",CaseYearMod-2,IF(Registry="Prince Edward Island",CaseYearMod-2,IF(Registry="Yukon",CaseYearMod-2,CaseYearMod-1)))))</f>
        <v>2019</v>
      </c>
      <c r="B14" s="169">
        <f>CaseYearMod</f>
        <v>2020</v>
      </c>
      <c r="C14" s="72" t="s">
        <v>247</v>
      </c>
    </row>
    <row r="15" spans="1:3" ht="12.75" customHeight="1" x14ac:dyDescent="0.2">
      <c r="A15" s="72">
        <f>CaseYearMod-4</f>
        <v>2016</v>
      </c>
      <c r="B15" s="169">
        <f>CaseYearMod</f>
        <v>2020</v>
      </c>
      <c r="C15" s="72" t="s">
        <v>248</v>
      </c>
    </row>
    <row r="16" spans="1:3" ht="12.75" customHeight="1" x14ac:dyDescent="0.2">
      <c r="A16" s="72">
        <f>CaseYearMod-4</f>
        <v>2016</v>
      </c>
      <c r="B16" s="169">
        <f>CaseYearMod</f>
        <v>2020</v>
      </c>
      <c r="C16" s="72" t="s">
        <v>249</v>
      </c>
    </row>
    <row r="17" spans="1:3" ht="12.75" customHeight="1" x14ac:dyDescent="0.2">
      <c r="A17" s="72">
        <f>CaseYearMod-4</f>
        <v>2016</v>
      </c>
      <c r="B17" s="169">
        <f>CaseYearMod</f>
        <v>2020</v>
      </c>
      <c r="C17" s="72" t="s">
        <v>250</v>
      </c>
    </row>
  </sheetData>
  <phoneticPr fontId="19" type="noConversion"/>
  <pageMargins left="0.5" right="0.5" top="0.5" bottom="0.5" header="0.5" footer="0.5"/>
  <pageSetup orientation="portrait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42</vt:i4>
      </vt:variant>
    </vt:vector>
  </HeadingPairs>
  <TitlesOfParts>
    <vt:vector size="51" baseType="lpstr">
      <vt:lpstr>Completeness Report</vt:lpstr>
      <vt:lpstr>RegistryInfo</vt:lpstr>
      <vt:lpstr>Blacks</vt:lpstr>
      <vt:lpstr>Whites</vt:lpstr>
      <vt:lpstr>Instructions</vt:lpstr>
      <vt:lpstr>Documentation</vt:lpstr>
      <vt:lpstr>Pops by Race and Sex</vt:lpstr>
      <vt:lpstr>SEER US MORT Rates</vt:lpstr>
      <vt:lpstr>Adjustment Info</vt:lpstr>
      <vt:lpstr>AdjHigh</vt:lpstr>
      <vt:lpstr>AdjLow</vt:lpstr>
      <vt:lpstr>AllRacesFemalePop</vt:lpstr>
      <vt:lpstr>AllRacesMalePop</vt:lpstr>
      <vt:lpstr>AllRacesTotalPop</vt:lpstr>
      <vt:lpstr>BlackComplete</vt:lpstr>
      <vt:lpstr>BlackFemalePop</vt:lpstr>
      <vt:lpstr>BlackMalePop</vt:lpstr>
      <vt:lpstr>BlackPop</vt:lpstr>
      <vt:lpstr>CaseEnd</vt:lpstr>
      <vt:lpstr>CaseStart</vt:lpstr>
      <vt:lpstr>CaseYear</vt:lpstr>
      <vt:lpstr>CaseYearMod</vt:lpstr>
      <vt:lpstr>IncidenceCases</vt:lpstr>
      <vt:lpstr>PercentDups</vt:lpstr>
      <vt:lpstr>PopSexData</vt:lpstr>
      <vt:lpstr>'Completeness Report'!Print_Area</vt:lpstr>
      <vt:lpstr>'Pops by Race and Sex'!Print_Area</vt:lpstr>
      <vt:lpstr>'SEER US MORT Rates'!Print_Area</vt:lpstr>
      <vt:lpstr>'Pops by Race and Sex'!Print_Titles</vt:lpstr>
      <vt:lpstr>RaceSexRegistry</vt:lpstr>
      <vt:lpstr>RateData</vt:lpstr>
      <vt:lpstr>RefSiteBF</vt:lpstr>
      <vt:lpstr>RefSiteBM</vt:lpstr>
      <vt:lpstr>RefSiteWF</vt:lpstr>
      <vt:lpstr>RefSiteWM</vt:lpstr>
      <vt:lpstr>registries</vt:lpstr>
      <vt:lpstr>Registry</vt:lpstr>
      <vt:lpstr>Registry_Type</vt:lpstr>
      <vt:lpstr>RegMCurrentEnd</vt:lpstr>
      <vt:lpstr>RegMCurrentStart</vt:lpstr>
      <vt:lpstr>RegMRefEnd</vt:lpstr>
      <vt:lpstr>RegMRefStart</vt:lpstr>
      <vt:lpstr>SEEREnd</vt:lpstr>
      <vt:lpstr>SEERStart</vt:lpstr>
      <vt:lpstr>summary_pops</vt:lpstr>
      <vt:lpstr>USMortEnd</vt:lpstr>
      <vt:lpstr>USMortStart</vt:lpstr>
      <vt:lpstr>WhiteComplete</vt:lpstr>
      <vt:lpstr>WhiteFemalePop</vt:lpstr>
      <vt:lpstr>WhiteMalePop</vt:lpstr>
      <vt:lpstr>WhitePop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Miller</dc:creator>
  <cp:lastModifiedBy>Firth, Rick (IMS)</cp:lastModifiedBy>
  <cp:lastPrinted>2009-08-27T14:19:54Z</cp:lastPrinted>
  <dcterms:created xsi:type="dcterms:W3CDTF">2000-09-07T15:01:47Z</dcterms:created>
  <dcterms:modified xsi:type="dcterms:W3CDTF">2023-03-17T12:36:43Z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